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9" activeTab="34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6" sheetId="18" state="hidden" r:id="rId15"/>
    <sheet name="Item17" sheetId="19" state="hidden" r:id="rId16"/>
    <sheet name="Item18" sheetId="20" state="hidden" r:id="rId17"/>
    <sheet name="Item19" sheetId="21" state="hidden" r:id="rId18"/>
    <sheet name="Item20" sheetId="22" state="hidden" r:id="rId19"/>
    <sheet name="Item21" sheetId="24" state="hidden" r:id="rId20"/>
    <sheet name="Item22" sheetId="25" state="hidden" r:id="rId21"/>
    <sheet name="Item23" sheetId="26" state="hidden" r:id="rId22"/>
    <sheet name="Item24" sheetId="27" state="hidden" r:id="rId23"/>
    <sheet name="Item25" sheetId="28" state="hidden" r:id="rId24"/>
    <sheet name="Item26" sheetId="29" state="hidden" r:id="rId25"/>
    <sheet name="Item27" sheetId="30" state="hidden" r:id="rId26"/>
    <sheet name="composicao-precos" sheetId="31" r:id="rId27"/>
    <sheet name="1turno" sheetId="32" r:id="rId28"/>
    <sheet name="2t-cenario1" sheetId="33" r:id="rId29"/>
    <sheet name="2t-cenario2" sheetId="34" r:id="rId30"/>
    <sheet name="2t-cenario3" sheetId="35" r:id="rId31"/>
    <sheet name="2t-cenario4" sheetId="36" r:id="rId32"/>
    <sheet name="2t-cenario5" sheetId="37" r:id="rId33"/>
    <sheet name="2t-cenario6" sheetId="38" r:id="rId34"/>
    <sheet name="2t-cenario7" sheetId="39" r:id="rId35"/>
    <sheet name="total" sheetId="23" r:id="rId36"/>
  </sheets>
  <definedNames>
    <definedName name="_xlnm.Print_Area" localSheetId="35">total!$A$1:$G$13</definedName>
    <definedName name="_xlnm.Print_Titles" localSheetId="35">total!$1:$2</definedName>
  </definedNames>
  <calcPr calcId="145621"/>
</workbook>
</file>

<file path=xl/calcChain.xml><?xml version="1.0" encoding="utf-8"?>
<calcChain xmlns="http://schemas.openxmlformats.org/spreadsheetml/2006/main">
  <c r="D7" i="31" l="1"/>
  <c r="D4" i="39" s="1"/>
  <c r="D8" i="31"/>
  <c r="D9" i="31"/>
  <c r="D10" i="31"/>
  <c r="D11" i="31"/>
  <c r="D8" i="36" s="1"/>
  <c r="F8" i="36" s="1"/>
  <c r="D12" i="31"/>
  <c r="D13" i="31"/>
  <c r="D14" i="31"/>
  <c r="D11" i="38" s="1"/>
  <c r="F11" i="38" s="1"/>
  <c r="D15" i="31"/>
  <c r="D12" i="34" s="1"/>
  <c r="F12" i="34" s="1"/>
  <c r="D16" i="31"/>
  <c r="D13" i="32" s="1"/>
  <c r="D17" i="31"/>
  <c r="D18" i="31"/>
  <c r="D19" i="31"/>
  <c r="D20" i="31"/>
  <c r="D17" i="39" s="1"/>
  <c r="H17" i="39" s="1"/>
  <c r="D11" i="36"/>
  <c r="F11" i="36" s="1"/>
  <c r="D9" i="34"/>
  <c r="F9" i="34" s="1"/>
  <c r="D5" i="36"/>
  <c r="F5" i="36" s="1"/>
  <c r="D16" i="39"/>
  <c r="D15" i="37"/>
  <c r="F15" i="37" s="1"/>
  <c r="D14" i="36"/>
  <c r="F14" i="36" s="1"/>
  <c r="D10" i="35"/>
  <c r="F10" i="35" s="1"/>
  <c r="D7" i="39"/>
  <c r="H7" i="39" s="1"/>
  <c r="D6" i="39"/>
  <c r="D10" i="39"/>
  <c r="H10" i="39" s="1"/>
  <c r="D9" i="39"/>
  <c r="H9" i="39" s="1"/>
  <c r="D8" i="39"/>
  <c r="H8" i="39" s="1"/>
  <c r="D13" i="38"/>
  <c r="F13" i="38" s="1"/>
  <c r="D9" i="38"/>
  <c r="F9" i="38" s="1"/>
  <c r="D8" i="38"/>
  <c r="F8" i="38" s="1"/>
  <c r="D13" i="37"/>
  <c r="F13" i="37" s="1"/>
  <c r="D11" i="37"/>
  <c r="F11" i="37" s="1"/>
  <c r="D10" i="37"/>
  <c r="F10" i="37" s="1"/>
  <c r="D9" i="37"/>
  <c r="F9" i="37" s="1"/>
  <c r="D8" i="37"/>
  <c r="F8" i="37" s="1"/>
  <c r="D10" i="36"/>
  <c r="F10" i="36" s="1"/>
  <c r="D11" i="35"/>
  <c r="F11" i="35" s="1"/>
  <c r="D8" i="35"/>
  <c r="F8" i="35" s="1"/>
  <c r="D13" i="34"/>
  <c r="F13" i="34" s="1"/>
  <c r="D10" i="34"/>
  <c r="F10" i="34" s="1"/>
  <c r="D8" i="34"/>
  <c r="F8" i="34" s="1"/>
  <c r="D13" i="33"/>
  <c r="F13" i="33" s="1"/>
  <c r="D11" i="33"/>
  <c r="F11" i="33" s="1"/>
  <c r="D10" i="33"/>
  <c r="F10" i="33" s="1"/>
  <c r="D9" i="33"/>
  <c r="F9" i="33" s="1"/>
  <c r="D8" i="33"/>
  <c r="F8" i="33" s="1"/>
  <c r="D11" i="32"/>
  <c r="F11" i="32" s="1"/>
  <c r="D10" i="32"/>
  <c r="H10" i="32" s="1"/>
  <c r="D9" i="32"/>
  <c r="F9" i="32" s="1"/>
  <c r="D8" i="32"/>
  <c r="H8" i="32" s="1"/>
  <c r="D11" i="34" l="1"/>
  <c r="F11" i="34" s="1"/>
  <c r="D11" i="39"/>
  <c r="H11" i="39" s="1"/>
  <c r="D17" i="35"/>
  <c r="F17" i="35" s="1"/>
  <c r="D17" i="38"/>
  <c r="F17" i="38" s="1"/>
  <c r="D17" i="34"/>
  <c r="F17" i="34" s="1"/>
  <c r="D17" i="36"/>
  <c r="F17" i="36" s="1"/>
  <c r="D17" i="37"/>
  <c r="F17" i="37" s="1"/>
  <c r="D17" i="32"/>
  <c r="F17" i="32" s="1"/>
  <c r="D17" i="33"/>
  <c r="F17" i="33" s="1"/>
  <c r="H11" i="32"/>
  <c r="H9" i="32"/>
  <c r="D9" i="35"/>
  <c r="F9" i="35" s="1"/>
  <c r="D9" i="36"/>
  <c r="F9" i="36" s="1"/>
  <c r="H17" i="32"/>
  <c r="H16" i="39"/>
  <c r="F16" i="39"/>
  <c r="D16" i="32"/>
  <c r="H16" i="32" s="1"/>
  <c r="D16" i="35"/>
  <c r="F16" i="35" s="1"/>
  <c r="D16" i="36"/>
  <c r="F16" i="36" s="1"/>
  <c r="D16" i="37"/>
  <c r="F16" i="37" s="1"/>
  <c r="D16" i="34"/>
  <c r="F16" i="34" s="1"/>
  <c r="D16" i="33"/>
  <c r="F16" i="33" s="1"/>
  <c r="D16" i="38"/>
  <c r="F16" i="38" s="1"/>
  <c r="D15" i="38"/>
  <c r="F15" i="38" s="1"/>
  <c r="D15" i="33"/>
  <c r="F15" i="33" s="1"/>
  <c r="D15" i="32"/>
  <c r="D15" i="39"/>
  <c r="H15" i="39" s="1"/>
  <c r="D15" i="35"/>
  <c r="F15" i="35" s="1"/>
  <c r="D15" i="36"/>
  <c r="F15" i="36" s="1"/>
  <c r="D15" i="34"/>
  <c r="F15" i="34" s="1"/>
  <c r="D14" i="37"/>
  <c r="F14" i="37" s="1"/>
  <c r="D14" i="39"/>
  <c r="D14" i="32"/>
  <c r="H14" i="32" s="1"/>
  <c r="D14" i="33"/>
  <c r="F14" i="33" s="1"/>
  <c r="D14" i="34"/>
  <c r="F14" i="34" s="1"/>
  <c r="D14" i="35"/>
  <c r="F14" i="35" s="1"/>
  <c r="D14" i="38"/>
  <c r="F14" i="38" s="1"/>
  <c r="F13" i="32"/>
  <c r="H13" i="32"/>
  <c r="D13" i="35"/>
  <c r="F13" i="35" s="1"/>
  <c r="D13" i="36"/>
  <c r="F13" i="36" s="1"/>
  <c r="D13" i="39"/>
  <c r="F13" i="39" s="1"/>
  <c r="D12" i="39"/>
  <c r="D12" i="37"/>
  <c r="F12" i="37" s="1"/>
  <c r="D12" i="32"/>
  <c r="H12" i="32" s="1"/>
  <c r="D12" i="33"/>
  <c r="F12" i="33" s="1"/>
  <c r="D12" i="36"/>
  <c r="F12" i="36" s="1"/>
  <c r="D12" i="35"/>
  <c r="F12" i="35" s="1"/>
  <c r="D12" i="38"/>
  <c r="F12" i="38" s="1"/>
  <c r="F10" i="39"/>
  <c r="D10" i="38"/>
  <c r="F10" i="38" s="1"/>
  <c r="F8" i="39"/>
  <c r="D7" i="38"/>
  <c r="F7" i="38" s="1"/>
  <c r="D7" i="34"/>
  <c r="F7" i="34" s="1"/>
  <c r="D7" i="37"/>
  <c r="F7" i="37" s="1"/>
  <c r="D7" i="33"/>
  <c r="F7" i="33" s="1"/>
  <c r="D7" i="35"/>
  <c r="F7" i="35" s="1"/>
  <c r="D7" i="32"/>
  <c r="D7" i="36"/>
  <c r="F7" i="36" s="1"/>
  <c r="H6" i="39"/>
  <c r="F6" i="39"/>
  <c r="D6" i="34"/>
  <c r="F6" i="34" s="1"/>
  <c r="D6" i="37"/>
  <c r="F6" i="37" s="1"/>
  <c r="D6" i="35"/>
  <c r="F6" i="35" s="1"/>
  <c r="D6" i="36"/>
  <c r="F6" i="36" s="1"/>
  <c r="D6" i="32"/>
  <c r="H6" i="32" s="1"/>
  <c r="D6" i="33"/>
  <c r="F6" i="33" s="1"/>
  <c r="D6" i="38"/>
  <c r="F6" i="38" s="1"/>
  <c r="D5" i="32"/>
  <c r="D5" i="37"/>
  <c r="F5" i="37" s="1"/>
  <c r="D5" i="33"/>
  <c r="F5" i="33" s="1"/>
  <c r="D5" i="38"/>
  <c r="F5" i="38" s="1"/>
  <c r="D5" i="39"/>
  <c r="H5" i="39" s="1"/>
  <c r="D5" i="34"/>
  <c r="F5" i="34" s="1"/>
  <c r="D5" i="35"/>
  <c r="F5" i="35" s="1"/>
  <c r="H4" i="39"/>
  <c r="F4" i="39"/>
  <c r="D4" i="34"/>
  <c r="F4" i="34" s="1"/>
  <c r="D4" i="36"/>
  <c r="F4" i="36" s="1"/>
  <c r="D4" i="35"/>
  <c r="F4" i="35" s="1"/>
  <c r="D4" i="32"/>
  <c r="H4" i="32" s="1"/>
  <c r="D4" i="37"/>
  <c r="F4" i="37" s="1"/>
  <c r="D4" i="33"/>
  <c r="F4" i="33" s="1"/>
  <c r="D4" i="38"/>
  <c r="F4" i="38" s="1"/>
  <c r="F7" i="39"/>
  <c r="F9" i="39"/>
  <c r="F11" i="39"/>
  <c r="F15" i="39"/>
  <c r="F17" i="39"/>
  <c r="F8" i="32"/>
  <c r="F10" i="32"/>
  <c r="F14" i="32"/>
  <c r="F12" i="32" l="1"/>
  <c r="F18" i="36"/>
  <c r="F16" i="32"/>
  <c r="F15" i="32"/>
  <c r="H15" i="32"/>
  <c r="F18" i="37"/>
  <c r="F18" i="34"/>
  <c r="H14" i="39"/>
  <c r="F14" i="39"/>
  <c r="H13" i="39"/>
  <c r="F18" i="33"/>
  <c r="H12" i="39"/>
  <c r="H18" i="39" s="1"/>
  <c r="F6" i="23" s="1"/>
  <c r="F12" i="39"/>
  <c r="F7" i="32"/>
  <c r="H7" i="32"/>
  <c r="F18" i="38"/>
  <c r="F6" i="32"/>
  <c r="F5" i="32"/>
  <c r="H5" i="32"/>
  <c r="F18" i="35"/>
  <c r="F5" i="39"/>
  <c r="F4" i="32"/>
  <c r="H18" i="32" l="1"/>
  <c r="F4" i="23" s="1"/>
  <c r="F18" i="39"/>
  <c r="F5" i="23" s="1"/>
  <c r="F18" i="32"/>
  <c r="F3" i="23" s="1"/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4" i="23"/>
  <c r="E5" i="23"/>
  <c r="E6" i="23"/>
  <c r="E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3" i="9"/>
  <c r="I5" i="9"/>
  <c r="I11" i="9"/>
  <c r="I17" i="9"/>
  <c r="I15" i="6"/>
  <c r="I3" i="6"/>
  <c r="I14" i="6"/>
  <c r="I7" i="6"/>
  <c r="I17" i="6"/>
  <c r="I16" i="6"/>
  <c r="I12" i="6"/>
  <c r="I6" i="6"/>
  <c r="I5" i="6"/>
  <c r="I12" i="5"/>
  <c r="I17" i="5"/>
  <c r="I11" i="5"/>
  <c r="I16" i="5"/>
  <c r="I13" i="5"/>
  <c r="I15" i="5"/>
  <c r="I14" i="5"/>
  <c r="A20" i="4"/>
  <c r="C20" i="4" s="1"/>
  <c r="C20" i="1"/>
  <c r="I12" i="9" l="1"/>
  <c r="I8" i="9"/>
  <c r="I8" i="5"/>
  <c r="I6" i="16"/>
  <c r="E20" i="14"/>
  <c r="E3" i="14" s="1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 s="1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H22" i="14" l="1"/>
  <c r="H23" i="14" s="1"/>
  <c r="E20" i="12"/>
  <c r="H22" i="12" s="1"/>
  <c r="H23" i="12" s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E20" i="5"/>
  <c r="E3" i="5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E20" i="11"/>
  <c r="H22" i="11" s="1"/>
  <c r="H23" i="11" s="1"/>
  <c r="E20" i="10"/>
  <c r="H22" i="10" s="1"/>
  <c r="H23" i="10" s="1"/>
  <c r="E3" i="9"/>
  <c r="E20" i="7"/>
  <c r="E20" i="4"/>
  <c r="E3" i="4" s="1"/>
  <c r="G4" i="23" s="1"/>
  <c r="E20" i="1"/>
  <c r="E3" i="12" l="1"/>
  <c r="E3" i="6"/>
  <c r="G6" i="23" s="1"/>
  <c r="E3" i="20"/>
  <c r="E3" i="8"/>
  <c r="E3" i="21"/>
  <c r="E3" i="19"/>
  <c r="E3" i="15"/>
  <c r="H22" i="13"/>
  <c r="H23" i="13" s="1"/>
  <c r="E3" i="10"/>
  <c r="H22" i="5"/>
  <c r="H23" i="5" s="1"/>
  <c r="H22" i="4"/>
  <c r="H23" i="4" s="1"/>
  <c r="E3" i="11"/>
  <c r="H22" i="7"/>
  <c r="H23" i="7" s="1"/>
  <c r="E3" i="7"/>
  <c r="E3" i="1"/>
  <c r="G3" i="23" s="1"/>
  <c r="H22" i="1"/>
  <c r="H23" i="1" s="1"/>
  <c r="F13" i="23" l="1"/>
  <c r="F12" i="23"/>
  <c r="F9" i="23"/>
</calcChain>
</file>

<file path=xl/sharedStrings.xml><?xml version="1.0" encoding="utf-8"?>
<sst xmlns="http://schemas.openxmlformats.org/spreadsheetml/2006/main" count="1190" uniqueCount="145">
  <si>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</si>
  <si>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</si>
  <si>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</si>
  <si>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</si>
  <si>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</si>
  <si>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</si>
  <si>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</si>
  <si>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</si>
  <si>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</si>
  <si>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</si>
  <si>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</si>
  <si>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</si>
  <si>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</si>
  <si>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</si>
  <si>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</si>
  <si>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</si>
  <si>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</si>
  <si>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</si>
  <si>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</si>
  <si>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</si>
  <si>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</si>
  <si>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</si>
  <si>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</si>
  <si>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</si>
  <si>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</si>
  <si>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</si>
  <si>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</si>
  <si>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</si>
  <si>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</si>
  <si>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valor total do item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</si>
  <si>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</si>
  <si>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</si>
  <si>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</si>
  <si>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</si>
  <si>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</si>
  <si>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</si>
  <si>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</si>
  <si>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</si>
  <si>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</si>
  <si>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</si>
  <si>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</si>
  <si>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</si>
  <si>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</si>
  <si>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</si>
  <si>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</si>
  <si>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</si>
  <si>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</si>
  <si>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</si>
  <si>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</si>
  <si>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</si>
  <si>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</si>
  <si>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</si>
  <si>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</si>
  <si>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</si>
  <si>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</si>
  <si>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</si>
  <si>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</si>
  <si>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</si>
  <si>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</si>
  <si>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</si>
  <si>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</si>
  <si>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</si>
  <si>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</si>
  <si>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</si>
  <si>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</si>
  <si>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</si>
  <si>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</si>
  <si>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</si>
  <si>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</si>
  <si>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</si>
  <si>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</si>
  <si>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</si>
  <si>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</si>
  <si>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</si>
  <si>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</si>
  <si>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</si>
  <si>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</si>
  <si>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</si>
  <si>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</si>
  <si>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</si>
  <si>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</si>
  <si>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</si>
  <si>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</si>
  <si>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</si>
  <si>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</si>
  <si>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</si>
  <si>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</si>
  <si>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</si>
  <si>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</si>
  <si>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Monitor</t>
  </si>
  <si>
    <t>Mesa de Corte suficiente para operar 40 câmeras</t>
  </si>
  <si>
    <t xml:space="preserve">Mesa de Corte suficiente para operar 11 câmeras 
</t>
  </si>
  <si>
    <t xml:space="preserve">Mesa de Corte suficiente para operar 4 câmeras </t>
  </si>
  <si>
    <t xml:space="preserve">Telão para projeção com pedestal </t>
  </si>
  <si>
    <t>Projetor de 1800 ANSI-lumens (mínimo)</t>
  </si>
  <si>
    <t xml:space="preserve">Mesa de som - mínimo 32 canais </t>
  </si>
  <si>
    <t xml:space="preserve">Mesa de som - mínimo 8 canais </t>
  </si>
  <si>
    <t>Mesa de som - mínimo 2 canais</t>
  </si>
  <si>
    <t>HD / Memória de backup (com capacidade suficiente para todo o período de gravação, para todas as câmeras</t>
  </si>
  <si>
    <t>Caixas de som profissionais de, no mínimo, 2 (duas) vias, em pedestal, alimentadas por sistema de amplificação e tratamento de som profissionais, dimensionado de forma a obter alcance capaz de fornecer som perfeitamente audível e livre de distorção
em todo o ambiente, considerando um público estimado de 150 pessoas.</t>
  </si>
  <si>
    <t xml:space="preserve">Encoder em quantidade e capacidade compatíveis com a transmissão simultânea de todas as câmeras
</t>
  </si>
  <si>
    <t>Microfone tipo “lapela” ou "headset" sem fio (para cantar voto)</t>
  </si>
  <si>
    <t>Danilo Pereira Coelho</t>
  </si>
  <si>
    <t>Explorata Produtora</t>
  </si>
  <si>
    <t>Câmera HDV - Com entrada para microfone de lapela sem fio e preparada para transmissão on line</t>
  </si>
  <si>
    <t>composição de preços - valores unitários</t>
  </si>
  <si>
    <t>1º turno</t>
  </si>
  <si>
    <t>2º turno, se houver</t>
  </si>
  <si>
    <t>33 urnas</t>
  </si>
  <si>
    <t>cenário 1</t>
  </si>
  <si>
    <t>cenário 2</t>
  </si>
  <si>
    <t>cenário 3</t>
  </si>
  <si>
    <t>cenário 4</t>
  </si>
  <si>
    <t>cenário 5</t>
  </si>
  <si>
    <t>cenário 6</t>
  </si>
  <si>
    <t>cenário 7</t>
  </si>
  <si>
    <t>especificação</t>
  </si>
  <si>
    <t>unidade de medida</t>
  </si>
  <si>
    <t>valor unitário - diária</t>
  </si>
  <si>
    <t>31 urnas sem biometria</t>
  </si>
  <si>
    <t>2 urnas com biometria</t>
  </si>
  <si>
    <t>2 urnas</t>
  </si>
  <si>
    <t>3 urnas</t>
  </si>
  <si>
    <t>4 urnas</t>
  </si>
  <si>
    <t>5 urnas</t>
  </si>
  <si>
    <t>6 urnas</t>
  </si>
  <si>
    <t>7 urnas</t>
  </si>
  <si>
    <t>7 urnas sem biometria</t>
  </si>
  <si>
    <t>1 urna com biometria</t>
  </si>
  <si>
    <t>Mesa de Corte suficiente para operar 11 câmeras</t>
  </si>
  <si>
    <t>Mesa de Corte suficiente para operar 4 câmeras</t>
  </si>
  <si>
    <t>Telão para projeção com pedestal</t>
  </si>
  <si>
    <t>Mesa de som - mínimo 32 canais</t>
  </si>
  <si>
    <t>Mesa de som - mínimo 8 canais</t>
  </si>
  <si>
    <t>HD / Memória de backup (com capacidade suficiente para todo o período de gravação, para todas as câmeras)</t>
  </si>
  <si>
    <t>Caixas de som profissionais de, no mínimo, 2 (duas) vias, em pedestal, alimentadas por sistema de amplificação e tratamento de som profissionais, dimensionado de forma a obter alcance capaz de fornecer som perfeitamente audível e livre de distorção em todo o ambiente, considerando um público estimado de 150 pessoas</t>
  </si>
  <si>
    <t>Encoder em quantidade e capacidade compatíveis com a transmissão simultânea de todas as câmeras</t>
  </si>
  <si>
    <t>ATENÇÃO: esta planilha não deve ser editada. Será preenchida automaticamente</t>
  </si>
  <si>
    <t>TOTAIS</t>
  </si>
  <si>
    <t>turno</t>
  </si>
  <si>
    <t>1º</t>
  </si>
  <si>
    <t>2º</t>
  </si>
  <si>
    <t>por turno</t>
  </si>
  <si>
    <r>
      <t xml:space="preserve">preencher apenas os valores na coluna </t>
    </r>
    <r>
      <rPr>
        <b/>
        <sz val="10"/>
        <rFont val="Times New Roman"/>
        <family val="1"/>
      </rPr>
      <t>destacada</t>
    </r>
    <r>
      <rPr>
        <b/>
        <sz val="10"/>
        <color rgb="FFFF0000"/>
        <rFont val="Times New Roman"/>
        <family val="1"/>
      </rPr>
      <t>, considerando as quantidades para o primeiro turno, e as possibilidades para o segundo turno, previstas no Anexo A do Termo de Referência</t>
    </r>
  </si>
  <si>
    <t>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</si>
</sst>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43" fontId="4" fillId="0" borderId="1" xfId="3" applyFont="1" applyFill="1" applyBorder="1" applyAlignment="1">
      <alignment horizontal="center" vertical="top"/>
    </xf>
    <xf numFmtId="43" fontId="5" fillId="0" borderId="1" xfId="3" applyFont="1" applyFill="1" applyBorder="1" applyAlignment="1">
      <alignment vertical="top"/>
    </xf>
    <xf numFmtId="41" fontId="4" fillId="0" borderId="1" xfId="0" applyNumberFormat="1" applyFont="1" applyFill="1" applyBorder="1" applyAlignment="1">
      <alignment horizontal="center" vertical="top"/>
    </xf>
    <xf numFmtId="43" fontId="4" fillId="0" borderId="1" xfId="3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center"/>
    </xf>
    <xf numFmtId="0" fontId="5" fillId="0" borderId="19" xfId="0" applyFont="1" applyFill="1" applyBorder="1"/>
    <xf numFmtId="43" fontId="5" fillId="0" borderId="19" xfId="0" applyNumberFormat="1" applyFont="1" applyFill="1" applyBorder="1" applyAlignment="1">
      <alignment shrinkToFit="1"/>
    </xf>
    <xf numFmtId="43" fontId="5" fillId="0" borderId="3" xfId="0" applyNumberFormat="1" applyFont="1" applyFill="1" applyBorder="1"/>
    <xf numFmtId="0" fontId="10" fillId="0" borderId="0" xfId="0" applyFont="1" applyFill="1"/>
    <xf numFmtId="0" fontId="5" fillId="0" borderId="7" xfId="0" applyFont="1" applyFill="1" applyBorder="1"/>
    <xf numFmtId="43" fontId="5" fillId="0" borderId="7" xfId="0" applyNumberFormat="1" applyFont="1" applyFill="1" applyBorder="1"/>
    <xf numFmtId="43" fontId="5" fillId="0" borderId="20" xfId="0" applyNumberFormat="1" applyFont="1" applyFill="1" applyBorder="1"/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3" fontId="5" fillId="0" borderId="2" xfId="3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11" fillId="0" borderId="0" xfId="0" applyFont="1"/>
    <xf numFmtId="0" fontId="5" fillId="3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3" fontId="5" fillId="3" borderId="14" xfId="3" applyFont="1" applyFill="1" applyBorder="1" applyAlignment="1">
      <alignment vertical="top"/>
    </xf>
    <xf numFmtId="43" fontId="5" fillId="3" borderId="18" xfId="3" applyFont="1" applyFill="1" applyBorder="1" applyAlignment="1">
      <alignment vertical="top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top"/>
    </xf>
    <xf numFmtId="43" fontId="4" fillId="0" borderId="12" xfId="3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vertical="top" wrapText="1"/>
    </xf>
    <xf numFmtId="43" fontId="4" fillId="0" borderId="17" xfId="3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1" fontId="4" fillId="0" borderId="11" xfId="0" applyNumberFormat="1" applyFont="1" applyFill="1" applyBorder="1" applyAlignment="1">
      <alignment horizontal="center" vertical="top"/>
    </xf>
    <xf numFmtId="41" fontId="4" fillId="0" borderId="12" xfId="0" applyNumberFormat="1" applyFont="1" applyFill="1" applyBorder="1" applyAlignment="1">
      <alignment horizontal="center" vertical="top"/>
    </xf>
    <xf numFmtId="41" fontId="4" fillId="0" borderId="15" xfId="0" applyNumberFormat="1" applyFont="1" applyFill="1" applyBorder="1" applyAlignment="1">
      <alignment horizontal="center" vertical="top"/>
    </xf>
    <xf numFmtId="41" fontId="4" fillId="0" borderId="17" xfId="0" applyNumberFormat="1" applyFont="1" applyFill="1" applyBorder="1" applyAlignment="1">
      <alignment horizontal="center" vertical="top"/>
    </xf>
    <xf numFmtId="41" fontId="4" fillId="0" borderId="16" xfId="0" applyNumberFormat="1" applyFont="1" applyFill="1" applyBorder="1" applyAlignment="1">
      <alignment horizontal="center" vertical="top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2</xdr:row>
      <xdr:rowOff>76200</xdr:rowOff>
    </xdr:from>
    <xdr:to>
      <xdr:col>3</xdr:col>
      <xdr:colOff>762000</xdr:colOff>
      <xdr:row>4</xdr:row>
      <xdr:rowOff>123825</xdr:rowOff>
    </xdr:to>
    <xdr:sp macro="" textlink="">
      <xdr:nvSpPr>
        <xdr:cNvPr id="2" name="Seta para baixo 1"/>
        <xdr:cNvSpPr/>
      </xdr:nvSpPr>
      <xdr:spPr>
        <a:xfrm>
          <a:off x="5457825" y="400050"/>
          <a:ext cx="447675" cy="3810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E3" sqref="E3:E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</v>
      </c>
      <c r="B3" s="33" t="s">
        <v>104</v>
      </c>
      <c r="C3" s="35" t="s">
        <v>7</v>
      </c>
      <c r="D3" s="35">
        <v>1</v>
      </c>
      <c r="E3" s="36">
        <f>IF(C20&lt;=25%,D20,MIN(E20:F20))</f>
        <v>4850</v>
      </c>
      <c r="F3" s="36">
        <f>MIN(H3:H17)</f>
        <v>3500</v>
      </c>
      <c r="G3" s="5" t="s">
        <v>102</v>
      </c>
      <c r="H3" s="16">
        <v>3500</v>
      </c>
      <c r="I3" s="17">
        <f>IF(H3="","",(IF($C$20&lt;25%,"n/a",IF(H3&lt;=($D$20+$A$20),H3,"Descartado"))))</f>
        <v>3500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6200</v>
      </c>
      <c r="I4" s="17">
        <f t="shared" ref="I4:I17" si="0">IF(H4="","",(IF($C$20&lt;25%,"n/a",IF(H4&lt;=($D$20+$A$20),H4,"Descartado"))))</f>
        <v>6200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1909.1883092036783</v>
      </c>
      <c r="B20" s="8">
        <f>COUNT(H3:H17)</f>
        <v>2</v>
      </c>
      <c r="C20" s="9">
        <f>IF(B20&lt;2,"n/a",(A20/D20))</f>
        <v>0.39364707406261407</v>
      </c>
      <c r="D20" s="10">
        <f>IFERROR(ROUND(AVERAGE(H3:H17),2),"")</f>
        <v>4850</v>
      </c>
      <c r="E20" s="15">
        <f>IFERROR(ROUND(IF(B20&lt;2,"n/a",(IF(C20&lt;=25%,"n/a",AVERAGE(I3:I17)))),2),"n/a")</f>
        <v>4850</v>
      </c>
      <c r="F20" s="10">
        <f>IFERROR(ROUND(MEDIAN(H3:H17),2),"")</f>
        <v>4850</v>
      </c>
      <c r="G20" s="11" t="str">
        <f>IFERROR(INDEX(G3:G17,MATCH(H20,H3:H17,0)),"")</f>
        <v>Danilo Pereira Coelho</v>
      </c>
      <c r="H20" s="12">
        <f>F3</f>
        <v>3500</v>
      </c>
    </row>
    <row r="22" spans="1:9" x14ac:dyDescent="0.25">
      <c r="G22" s="13" t="s">
        <v>20</v>
      </c>
      <c r="H22" s="14">
        <f>IF(C20&lt;=25%,D20,MIN(E20:F20))</f>
        <v>4850</v>
      </c>
    </row>
    <row r="23" spans="1:9" x14ac:dyDescent="0.25">
      <c r="G23" s="13" t="s">
        <v>6</v>
      </c>
      <c r="H23" s="14">
        <f>ROUND(H22,2)*D3</f>
        <v>4850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10</v>
      </c>
      <c r="B3" s="33" t="s">
        <v>96</v>
      </c>
      <c r="C3" s="35" t="s">
        <v>7</v>
      </c>
      <c r="D3" s="35">
        <v>1</v>
      </c>
      <c r="E3" s="36">
        <f>IF(C20&lt;=25%,D20,MIN(E20:F20))</f>
        <v>700</v>
      </c>
      <c r="F3" s="36">
        <f>MIN(H3:H17)</f>
        <v>400</v>
      </c>
      <c r="G3" s="5" t="s">
        <v>102</v>
      </c>
      <c r="H3" s="16">
        <v>400</v>
      </c>
      <c r="I3" s="17">
        <f>IF(H3="","",(IF($C$20&lt;25%,"n/a",IF(H3&lt;=($D$20+$A$20),H3,"Descartado"))))</f>
        <v>400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1000</v>
      </c>
      <c r="I4" s="17">
        <f t="shared" ref="I4:I17" si="0">IF(H4="","",(IF($C$20&lt;25%,"n/a",IF(H4&lt;=($D$20+$A$20),H4,"Descartado"))))</f>
        <v>1000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424.26406871192853</v>
      </c>
      <c r="B20" s="8">
        <f>COUNT(H3:H17)</f>
        <v>2</v>
      </c>
      <c r="C20" s="9">
        <f>IF(B20&lt;2,"n/a",(A20/D20))</f>
        <v>0.60609152673132649</v>
      </c>
      <c r="D20" s="10">
        <f>IFERROR(ROUND(AVERAGE(H3:H17),2),"")</f>
        <v>700</v>
      </c>
      <c r="E20" s="15">
        <f>IFERROR(ROUND(IF(B20&lt;2,"n/a",(IF(C20&lt;=25%,"n/a",AVERAGE(I3:I17)))),2),"n/a")</f>
        <v>700</v>
      </c>
      <c r="F20" s="10">
        <f>IFERROR(ROUND(MEDIAN(H3:H17),2),"")</f>
        <v>700</v>
      </c>
      <c r="G20" s="11" t="str">
        <f>IFERROR(INDEX(G3:G17,MATCH(H20,H3:H17,0)),"")</f>
        <v>Danilo Pereira Coelho</v>
      </c>
      <c r="H20" s="12">
        <f>F3</f>
        <v>400</v>
      </c>
    </row>
    <row r="22" spans="1:9" x14ac:dyDescent="0.25">
      <c r="G22" s="13" t="s">
        <v>20</v>
      </c>
      <c r="H22" s="14">
        <f>IF(C20&lt;=25%,D20,MIN(E20:F20))</f>
        <v>700</v>
      </c>
    </row>
    <row r="23" spans="1:9" x14ac:dyDescent="0.25">
      <c r="G23" s="13" t="s">
        <v>6</v>
      </c>
      <c r="H23" s="14">
        <f>ROUND(H22,2)*D3</f>
        <v>700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11</v>
      </c>
      <c r="B3" s="33" t="s">
        <v>97</v>
      </c>
      <c r="C3" s="35" t="s">
        <v>7</v>
      </c>
      <c r="D3" s="35">
        <v>1</v>
      </c>
      <c r="E3" s="36">
        <f>IF(C20&lt;=25%,D20,MIN(E20:F20))</f>
        <v>400</v>
      </c>
      <c r="F3" s="36">
        <f>MIN(H3:H17)</f>
        <v>200</v>
      </c>
      <c r="G3" s="5" t="s">
        <v>102</v>
      </c>
      <c r="H3" s="16">
        <v>200</v>
      </c>
      <c r="I3" s="17">
        <f>IF(H3="","",(IF($C$20&lt;25%,"n/a",IF(H3&lt;=($D$20+$A$20),H3,"Descartado"))))</f>
        <v>200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600</v>
      </c>
      <c r="I4" s="17">
        <f t="shared" ref="I4:I17" si="0">IF(H4="","",(IF($C$20&lt;25%,"n/a",IF(H4&lt;=($D$20+$A$20),H4,"Descartado"))))</f>
        <v>600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282.84271247461902</v>
      </c>
      <c r="B20" s="8">
        <f>COUNT(H3:H17)</f>
        <v>2</v>
      </c>
      <c r="C20" s="9">
        <f>IF(B20&lt;2,"n/a",(A20/D20))</f>
        <v>0.70710678118654757</v>
      </c>
      <c r="D20" s="10">
        <f>IFERROR(ROUND(AVERAGE(H3:H17),2),"")</f>
        <v>400</v>
      </c>
      <c r="E20" s="15">
        <f>IFERROR(ROUND(IF(B20&lt;2,"n/a",(IF(C20&lt;=25%,"n/a",AVERAGE(I3:I17)))),2),"n/a")</f>
        <v>400</v>
      </c>
      <c r="F20" s="10">
        <f>IFERROR(ROUND(MEDIAN(H3:H17),2),"")</f>
        <v>400</v>
      </c>
      <c r="G20" s="11" t="str">
        <f>IFERROR(INDEX(G3:G17,MATCH(H20,H3:H17,0)),"")</f>
        <v>Danilo Pereira Coelho</v>
      </c>
      <c r="H20" s="12">
        <f>F3</f>
        <v>200</v>
      </c>
    </row>
    <row r="22" spans="1:9" x14ac:dyDescent="0.25">
      <c r="G22" s="13" t="s">
        <v>20</v>
      </c>
      <c r="H22" s="14">
        <f>IF(C20&lt;=25%,D20,MIN(E20:F20))</f>
        <v>400</v>
      </c>
    </row>
    <row r="23" spans="1:9" x14ac:dyDescent="0.25">
      <c r="G23" s="13" t="s">
        <v>6</v>
      </c>
      <c r="H23" s="14">
        <f>ROUND(H22,2)*D3</f>
        <v>400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12</v>
      </c>
      <c r="B3" s="33" t="s">
        <v>98</v>
      </c>
      <c r="C3" s="35" t="s">
        <v>7</v>
      </c>
      <c r="D3" s="35">
        <v>1</v>
      </c>
      <c r="E3" s="36">
        <f>IF(C20&lt;=25%,D20,MIN(E20:F20))</f>
        <v>700</v>
      </c>
      <c r="F3" s="36">
        <f>MIN(H3:H17)</f>
        <v>400</v>
      </c>
      <c r="G3" s="5" t="s">
        <v>102</v>
      </c>
      <c r="H3" s="16">
        <v>400</v>
      </c>
      <c r="I3" s="17">
        <f>IF(H3="","",(IF($C$20&lt;25%,"n/a",IF(H3&lt;=($D$20+$A$20),H3,"Descartado"))))</f>
        <v>400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1000</v>
      </c>
      <c r="I4" s="17">
        <f t="shared" ref="I4:I17" si="0">IF(H4="","",(IF($C$20&lt;25%,"n/a",IF(H4&lt;=($D$20+$A$20),H4,"Descartado"))))</f>
        <v>1000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424.26406871192853</v>
      </c>
      <c r="B20" s="8">
        <f>COUNT(H3:H17)</f>
        <v>2</v>
      </c>
      <c r="C20" s="9">
        <f>IF(B20&lt;2,"n/a",(A20/D20))</f>
        <v>0.60609152673132649</v>
      </c>
      <c r="D20" s="10">
        <f>IFERROR(ROUND(AVERAGE(H3:H17),2),"")</f>
        <v>700</v>
      </c>
      <c r="E20" s="15">
        <f>IFERROR(ROUND(IF(B20&lt;2,"n/a",(IF(C20&lt;=25%,"n/a",AVERAGE(I3:I17)))),2),"n/a")</f>
        <v>700</v>
      </c>
      <c r="F20" s="10">
        <f>IFERROR(ROUND(MEDIAN(H3:H17),2),"")</f>
        <v>700</v>
      </c>
      <c r="G20" s="11" t="str">
        <f>IFERROR(INDEX(G3:G17,MATCH(H20,H3:H17,0)),"")</f>
        <v>Danilo Pereira Coelho</v>
      </c>
      <c r="H20" s="12">
        <f>F3</f>
        <v>400</v>
      </c>
    </row>
    <row r="22" spans="1:9" x14ac:dyDescent="0.25">
      <c r="G22" s="13" t="s">
        <v>20</v>
      </c>
      <c r="H22" s="14">
        <f>IF(C20&lt;=25%,D20,MIN(E20:F20))</f>
        <v>700</v>
      </c>
    </row>
    <row r="23" spans="1:9" x14ac:dyDescent="0.25">
      <c r="G23" s="13" t="s">
        <v>6</v>
      </c>
      <c r="H23" s="14">
        <f>ROUND(H22,2)*D3</f>
        <v>700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13</v>
      </c>
      <c r="B3" s="33" t="s">
        <v>99</v>
      </c>
      <c r="C3" s="35" t="s">
        <v>7</v>
      </c>
      <c r="D3" s="35">
        <v>1</v>
      </c>
      <c r="E3" s="36">
        <f>IF(C20&lt;=25%,D20,MIN(E20:F20))</f>
        <v>850</v>
      </c>
      <c r="F3" s="36">
        <f>MIN(H3:H17)</f>
        <v>200</v>
      </c>
      <c r="G3" s="5" t="s">
        <v>102</v>
      </c>
      <c r="H3" s="16">
        <v>200</v>
      </c>
      <c r="I3" s="17">
        <f>IF(H3="","",(IF($C$20&lt;25%,"n/a",IF(H3&lt;=($D$20+$A$20),H3,"Descartado"))))</f>
        <v>200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1500</v>
      </c>
      <c r="I4" s="17">
        <f t="shared" ref="I4:I17" si="0">IF(H4="","",(IF($C$20&lt;25%,"n/a",IF(H4&lt;=($D$20+$A$20),H4,"Descartado"))))</f>
        <v>1500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919.23881554251182</v>
      </c>
      <c r="B20" s="8">
        <f>COUNT(H3:H17)</f>
        <v>2</v>
      </c>
      <c r="C20" s="9">
        <f>IF(B20&lt;2,"n/a",(A20/D20))</f>
        <v>1.0814574300500139</v>
      </c>
      <c r="D20" s="10">
        <f>IFERROR(ROUND(AVERAGE(H3:H17),2),"")</f>
        <v>850</v>
      </c>
      <c r="E20" s="15">
        <f>IFERROR(ROUND(IF(B20&lt;2,"n/a",(IF(C20&lt;=25%,"n/a",AVERAGE(I3:I17)))),2),"n/a")</f>
        <v>850</v>
      </c>
      <c r="F20" s="10">
        <f>IFERROR(ROUND(MEDIAN(H3:H17),2),"")</f>
        <v>850</v>
      </c>
      <c r="G20" s="11" t="str">
        <f>IFERROR(INDEX(G3:G17,MATCH(H20,H3:H17,0)),"")</f>
        <v>Danilo Pereira Coelho</v>
      </c>
      <c r="H20" s="12">
        <f>F3</f>
        <v>200</v>
      </c>
    </row>
    <row r="22" spans="1:9" x14ac:dyDescent="0.25">
      <c r="G22" s="13" t="s">
        <v>20</v>
      </c>
      <c r="H22" s="14">
        <f>IF(C20&lt;=25%,D20,MIN(E20:F20))</f>
        <v>850</v>
      </c>
    </row>
    <row r="23" spans="1:9" x14ac:dyDescent="0.25">
      <c r="G23" s="13" t="s">
        <v>6</v>
      </c>
      <c r="H23" s="14">
        <f>ROUND(H22,2)*D3</f>
        <v>850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14</v>
      </c>
      <c r="B3" s="33" t="s">
        <v>100</v>
      </c>
      <c r="C3" s="35" t="s">
        <v>7</v>
      </c>
      <c r="D3" s="35">
        <v>1</v>
      </c>
      <c r="E3" s="36">
        <f>IF(C20&lt;=25%,D20,MIN(E20:F20))</f>
        <v>750</v>
      </c>
      <c r="F3" s="36">
        <f>MIN(H3:H17)</f>
        <v>500</v>
      </c>
      <c r="G3" s="5" t="s">
        <v>102</v>
      </c>
      <c r="H3" s="16">
        <v>500</v>
      </c>
      <c r="I3" s="17">
        <f>IF(H3="","",(IF($C$20&lt;25%,"n/a",IF(H3&lt;=($D$20+$A$20),H3,"Descartado"))))</f>
        <v>500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1000</v>
      </c>
      <c r="I4" s="17">
        <f t="shared" ref="I4:I17" si="0">IF(H4="","",(IF($C$20&lt;25%,"n/a",IF(H4&lt;=($D$20+$A$20),H4,"Descartado"))))</f>
        <v>1000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353.55339059327378</v>
      </c>
      <c r="B20" s="8">
        <f>COUNT(H3:H17)</f>
        <v>2</v>
      </c>
      <c r="C20" s="9">
        <f>IF(B20&lt;2,"n/a",(A20/D20))</f>
        <v>0.47140452079103168</v>
      </c>
      <c r="D20" s="10">
        <f>IFERROR(ROUND(AVERAGE(H3:H17),2),"")</f>
        <v>750</v>
      </c>
      <c r="E20" s="15">
        <f>IFERROR(ROUND(IF(B20&lt;2,"n/a",(IF(C20&lt;=25%,"n/a",AVERAGE(I3:I17)))),2),"n/a")</f>
        <v>750</v>
      </c>
      <c r="F20" s="10">
        <f>IFERROR(ROUND(MEDIAN(H3:H17),2),"")</f>
        <v>750</v>
      </c>
      <c r="G20" s="11" t="str">
        <f>IFERROR(INDEX(G3:G17,MATCH(H20,H3:H17,0)),"")</f>
        <v>Danilo Pereira Coelho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750</v>
      </c>
    </row>
    <row r="23" spans="1:9" x14ac:dyDescent="0.25">
      <c r="G23" s="13" t="s">
        <v>6</v>
      </c>
      <c r="H23" s="14">
        <f>ROUND(H22,2)*D3</f>
        <v>750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16</v>
      </c>
      <c r="B3" s="33" t="s">
        <v>52</v>
      </c>
      <c r="C3" s="35" t="s">
        <v>7</v>
      </c>
      <c r="D3" s="35">
        <v>1000</v>
      </c>
      <c r="E3" s="36">
        <f>IF(C20&lt;=25%,D20,MIN(E20:F20))</f>
        <v>4.68</v>
      </c>
      <c r="F3" s="36">
        <f>MIN(H3:H17)</f>
        <v>3.57</v>
      </c>
      <c r="G3" s="5" t="s">
        <v>62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7"/>
      <c r="B4" s="34"/>
      <c r="C4" s="35"/>
      <c r="D4" s="35"/>
      <c r="E4" s="36"/>
      <c r="F4" s="36"/>
      <c r="G4" s="5" t="s">
        <v>63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7"/>
      <c r="B5" s="34"/>
      <c r="C5" s="35"/>
      <c r="D5" s="35"/>
      <c r="E5" s="36"/>
      <c r="F5" s="36"/>
      <c r="G5" s="5" t="s">
        <v>64</v>
      </c>
      <c r="H5" s="16">
        <v>6.79</v>
      </c>
      <c r="I5" s="17">
        <f t="shared" si="0"/>
        <v>6.79</v>
      </c>
    </row>
    <row r="6" spans="1:9" x14ac:dyDescent="0.25">
      <c r="A6" s="37"/>
      <c r="B6" s="34"/>
      <c r="C6" s="35"/>
      <c r="D6" s="35"/>
      <c r="E6" s="36"/>
      <c r="F6" s="36"/>
      <c r="G6" s="5" t="s">
        <v>65</v>
      </c>
      <c r="H6" s="16">
        <v>17.46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17</v>
      </c>
      <c r="B3" s="33" t="s">
        <v>53</v>
      </c>
      <c r="C3" s="35" t="s">
        <v>54</v>
      </c>
      <c r="D3" s="35">
        <v>100</v>
      </c>
      <c r="E3" s="36">
        <f>IF(C20&lt;=25%,D20,MIN(E20:F20))</f>
        <v>112.83</v>
      </c>
      <c r="F3" s="36">
        <f>MIN(H3:H17)</f>
        <v>95.67</v>
      </c>
      <c r="G3" s="5" t="s">
        <v>66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7"/>
      <c r="B4" s="34"/>
      <c r="C4" s="35"/>
      <c r="D4" s="35"/>
      <c r="E4" s="36"/>
      <c r="F4" s="36"/>
      <c r="G4" s="5" t="s">
        <v>67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7"/>
      <c r="B5" s="34"/>
      <c r="C5" s="35"/>
      <c r="D5" s="35"/>
      <c r="E5" s="36"/>
      <c r="F5" s="36"/>
      <c r="G5" s="5" t="s">
        <v>68</v>
      </c>
      <c r="H5" s="16">
        <v>543.89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18</v>
      </c>
      <c r="B3" s="33" t="s">
        <v>55</v>
      </c>
      <c r="C3" s="35" t="s">
        <v>56</v>
      </c>
      <c r="D3" s="35">
        <v>100</v>
      </c>
      <c r="E3" s="36">
        <f>IF(C20&lt;=25%,D20,MIN(E20:F20))</f>
        <v>83.03</v>
      </c>
      <c r="F3" s="36">
        <f>MIN(H3:H17)</f>
        <v>45</v>
      </c>
      <c r="G3" s="5" t="s">
        <v>69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7"/>
      <c r="B4" s="34"/>
      <c r="C4" s="35"/>
      <c r="D4" s="35"/>
      <c r="E4" s="36"/>
      <c r="F4" s="36"/>
      <c r="G4" s="5" t="s">
        <v>70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7"/>
      <c r="B5" s="34"/>
      <c r="C5" s="35"/>
      <c r="D5" s="35"/>
      <c r="E5" s="36"/>
      <c r="F5" s="36"/>
      <c r="G5" s="5" t="s">
        <v>71</v>
      </c>
      <c r="H5" s="16">
        <v>45</v>
      </c>
      <c r="I5" s="17">
        <f t="shared" si="0"/>
        <v>45</v>
      </c>
    </row>
    <row r="6" spans="1:9" x14ac:dyDescent="0.25">
      <c r="A6" s="37"/>
      <c r="B6" s="34"/>
      <c r="C6" s="35"/>
      <c r="D6" s="35"/>
      <c r="E6" s="36"/>
      <c r="F6" s="36"/>
      <c r="G6" s="5" t="s">
        <v>72</v>
      </c>
      <c r="H6" s="16">
        <v>67.25</v>
      </c>
      <c r="I6" s="17">
        <f t="shared" si="0"/>
        <v>67.25</v>
      </c>
    </row>
    <row r="7" spans="1:9" x14ac:dyDescent="0.25">
      <c r="A7" s="37"/>
      <c r="B7" s="34"/>
      <c r="C7" s="35"/>
      <c r="D7" s="35"/>
      <c r="E7" s="36"/>
      <c r="F7" s="36"/>
      <c r="G7" s="5" t="s">
        <v>73</v>
      </c>
      <c r="H7" s="16">
        <v>91.8</v>
      </c>
      <c r="I7" s="17">
        <f t="shared" si="0"/>
        <v>91.8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19</v>
      </c>
      <c r="B3" s="33" t="s">
        <v>58</v>
      </c>
      <c r="C3" s="35" t="s">
        <v>7</v>
      </c>
      <c r="D3" s="35">
        <v>50</v>
      </c>
      <c r="E3" s="36">
        <f>IF(C20&lt;=25%,D20,MIN(E20:F20))</f>
        <v>68.7</v>
      </c>
      <c r="F3" s="36">
        <f>MIN(H3:H17)</f>
        <v>58.5</v>
      </c>
      <c r="G3" s="5" t="s">
        <v>74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75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76</v>
      </c>
      <c r="H5" s="16">
        <v>85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20</v>
      </c>
      <c r="B3" s="33" t="s">
        <v>59</v>
      </c>
      <c r="C3" s="35" t="s">
        <v>57</v>
      </c>
      <c r="D3" s="35">
        <v>50</v>
      </c>
      <c r="E3" s="36">
        <f>IF(C20&lt;=25%,D20,MIN(E20:F20))</f>
        <v>169.47</v>
      </c>
      <c r="F3" s="36">
        <f>MIN(H3:H17)</f>
        <v>53.9</v>
      </c>
      <c r="G3" s="5" t="s">
        <v>77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7"/>
      <c r="B4" s="34"/>
      <c r="C4" s="35"/>
      <c r="D4" s="35"/>
      <c r="E4" s="36"/>
      <c r="F4" s="36"/>
      <c r="G4" s="5" t="s">
        <v>78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7"/>
      <c r="B5" s="34"/>
      <c r="C5" s="35"/>
      <c r="D5" s="35"/>
      <c r="E5" s="36"/>
      <c r="F5" s="36"/>
      <c r="G5" s="5" t="s">
        <v>79</v>
      </c>
      <c r="H5" s="16">
        <v>340</v>
      </c>
      <c r="I5" s="17">
        <f t="shared" si="0"/>
        <v>340</v>
      </c>
    </row>
    <row r="6" spans="1:9" x14ac:dyDescent="0.25">
      <c r="A6" s="37"/>
      <c r="B6" s="34"/>
      <c r="C6" s="35"/>
      <c r="D6" s="35"/>
      <c r="E6" s="36"/>
      <c r="F6" s="36"/>
      <c r="G6" s="5" t="s">
        <v>80</v>
      </c>
      <c r="H6" s="16">
        <v>489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2</v>
      </c>
      <c r="B3" s="33" t="s">
        <v>101</v>
      </c>
      <c r="C3" s="35" t="s">
        <v>7</v>
      </c>
      <c r="D3" s="35">
        <v>1</v>
      </c>
      <c r="E3" s="36">
        <f>IF(C20&lt;=25%,D20,MIN(E20:F20))</f>
        <v>1050</v>
      </c>
      <c r="F3" s="36">
        <f>MIN(H3:H17)</f>
        <v>600</v>
      </c>
      <c r="G3" s="5" t="s">
        <v>102</v>
      </c>
      <c r="H3" s="16">
        <v>600</v>
      </c>
      <c r="I3" s="17">
        <f>IF(H3="","",(IF($C$20&lt;25%,"n/a",IF(H3&lt;=($D$20+$A$20),H3,"Descartado"))))</f>
        <v>600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1500</v>
      </c>
      <c r="I4" s="17">
        <f t="shared" ref="I4:I17" si="0">IF(H4="","",(IF($C$20&lt;25%,"n/a",IF(H4&lt;=($D$20+$A$20),H4,"Descartado"))))</f>
        <v>1500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636.3961030678928</v>
      </c>
      <c r="B20" s="8">
        <f>COUNT(H3:H17)</f>
        <v>2</v>
      </c>
      <c r="C20" s="9">
        <f>IF(B20&lt;2,"n/a",(A20/D20))</f>
        <v>0.60609152673132649</v>
      </c>
      <c r="D20" s="10">
        <f>IFERROR(ROUND(AVERAGE(H3:H17),2),"")</f>
        <v>1050</v>
      </c>
      <c r="E20" s="15">
        <f>IFERROR(ROUND(IF(B20&lt;2,"n/a",(IF(C20&lt;=25%,"n/a",AVERAGE(I3:I17)))),2),"n/a")</f>
        <v>1050</v>
      </c>
      <c r="F20" s="10">
        <f>IFERROR(ROUND(MEDIAN(H3:H17),2),"")</f>
        <v>1050</v>
      </c>
      <c r="G20" s="11" t="str">
        <f>IFERROR(INDEX(G3:G17,MATCH(H20,H3:H17,0)),"")</f>
        <v>Danilo Pereira Coelho</v>
      </c>
      <c r="H20" s="12">
        <f>F3</f>
        <v>600</v>
      </c>
    </row>
    <row r="22" spans="1:9" x14ac:dyDescent="0.25">
      <c r="G22" s="13" t="s">
        <v>20</v>
      </c>
      <c r="H22" s="14">
        <f>IF(C20&lt;=25%,D20,MIN(E20:F20))</f>
        <v>1050</v>
      </c>
    </row>
    <row r="23" spans="1:9" x14ac:dyDescent="0.25">
      <c r="G23" s="13" t="s">
        <v>6</v>
      </c>
      <c r="H23" s="14">
        <f>ROUND(H22,2)*D3</f>
        <v>1050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21</v>
      </c>
      <c r="B3" s="33" t="s">
        <v>60</v>
      </c>
      <c r="C3" s="35" t="s">
        <v>57</v>
      </c>
      <c r="D3" s="35">
        <v>50</v>
      </c>
      <c r="E3" s="36">
        <f>IF(C20&lt;=25%,D20,MIN(E20:F20))</f>
        <v>203.92</v>
      </c>
      <c r="F3" s="36">
        <f>MIN(H3:H17)</f>
        <v>108.9</v>
      </c>
      <c r="G3" s="5" t="s">
        <v>81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7"/>
      <c r="B4" s="34"/>
      <c r="C4" s="35"/>
      <c r="D4" s="35"/>
      <c r="E4" s="36"/>
      <c r="F4" s="36"/>
      <c r="G4" s="5" t="s">
        <v>82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7"/>
      <c r="B5" s="34"/>
      <c r="C5" s="35"/>
      <c r="D5" s="35"/>
      <c r="E5" s="36"/>
      <c r="F5" s="36"/>
      <c r="G5" s="5" t="s">
        <v>83</v>
      </c>
      <c r="H5" s="16">
        <v>307.89999999999998</v>
      </c>
      <c r="I5" s="17">
        <f t="shared" si="0"/>
        <v>307.89999999999998</v>
      </c>
    </row>
    <row r="6" spans="1:9" x14ac:dyDescent="0.25">
      <c r="A6" s="37"/>
      <c r="B6" s="34"/>
      <c r="C6" s="35"/>
      <c r="D6" s="35"/>
      <c r="E6" s="36"/>
      <c r="F6" s="36"/>
      <c r="G6" s="5" t="s">
        <v>80</v>
      </c>
      <c r="H6" s="16">
        <v>259.89999999999998</v>
      </c>
      <c r="I6" s="17">
        <f t="shared" si="0"/>
        <v>259.89999999999998</v>
      </c>
    </row>
    <row r="7" spans="1:9" x14ac:dyDescent="0.25">
      <c r="A7" s="37"/>
      <c r="B7" s="34"/>
      <c r="C7" s="35"/>
      <c r="D7" s="35"/>
      <c r="E7" s="36"/>
      <c r="F7" s="36"/>
      <c r="G7" s="5" t="s">
        <v>84</v>
      </c>
      <c r="H7" s="16">
        <v>379.9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22</v>
      </c>
      <c r="B3" s="33" t="s">
        <v>61</v>
      </c>
      <c r="C3" s="35" t="s">
        <v>54</v>
      </c>
      <c r="D3" s="35">
        <v>100</v>
      </c>
      <c r="E3" s="36">
        <f>IF(C20&lt;=25%,D20,MIN(E20:F20))</f>
        <v>64.989999999999995</v>
      </c>
      <c r="F3" s="36">
        <f>MIN(H3:H17)</f>
        <v>30.8</v>
      </c>
      <c r="G3" s="5" t="s">
        <v>85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7"/>
      <c r="B4" s="34"/>
      <c r="C4" s="35"/>
      <c r="D4" s="35"/>
      <c r="E4" s="36"/>
      <c r="F4" s="36"/>
      <c r="G4" s="5" t="s">
        <v>75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7"/>
      <c r="B5" s="34"/>
      <c r="C5" s="35"/>
      <c r="D5" s="35"/>
      <c r="E5" s="36"/>
      <c r="F5" s="36"/>
      <c r="G5" s="5" t="s">
        <v>86</v>
      </c>
      <c r="H5" s="16">
        <v>83.25</v>
      </c>
      <c r="I5" s="17">
        <f t="shared" si="0"/>
        <v>83.25</v>
      </c>
    </row>
    <row r="6" spans="1:9" x14ac:dyDescent="0.25">
      <c r="A6" s="37"/>
      <c r="B6" s="34"/>
      <c r="C6" s="35"/>
      <c r="D6" s="35"/>
      <c r="E6" s="36"/>
      <c r="F6" s="36"/>
      <c r="G6" s="5" t="s">
        <v>87</v>
      </c>
      <c r="H6" s="16">
        <v>89.9</v>
      </c>
      <c r="I6" s="17">
        <f t="shared" si="0"/>
        <v>89.9</v>
      </c>
    </row>
    <row r="7" spans="1:9" x14ac:dyDescent="0.25">
      <c r="A7" s="37"/>
      <c r="B7" s="34"/>
      <c r="C7" s="35"/>
      <c r="D7" s="35"/>
      <c r="E7" s="36"/>
      <c r="F7" s="36"/>
      <c r="G7" s="5" t="s">
        <v>88</v>
      </c>
      <c r="H7" s="16">
        <v>122.9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23</v>
      </c>
      <c r="B3" s="33"/>
      <c r="C3" s="35" t="s">
        <v>7</v>
      </c>
      <c r="D3" s="35"/>
      <c r="E3" s="36">
        <f>IF(C20&lt;=25%,D20,MIN(E20:F20))</f>
        <v>0</v>
      </c>
      <c r="F3" s="36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7"/>
      <c r="B4" s="34"/>
      <c r="C4" s="35"/>
      <c r="D4" s="35"/>
      <c r="E4" s="36"/>
      <c r="F4" s="36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24</v>
      </c>
      <c r="B3" s="33"/>
      <c r="C3" s="35" t="s">
        <v>7</v>
      </c>
      <c r="D3" s="35"/>
      <c r="E3" s="36">
        <f>IF(C20&lt;=25%,D20,MIN(E20:F20))</f>
        <v>0</v>
      </c>
      <c r="F3" s="36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7"/>
      <c r="B4" s="34"/>
      <c r="C4" s="35"/>
      <c r="D4" s="35"/>
      <c r="E4" s="36"/>
      <c r="F4" s="36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25</v>
      </c>
      <c r="B3" s="33"/>
      <c r="C3" s="35" t="s">
        <v>7</v>
      </c>
      <c r="D3" s="35"/>
      <c r="E3" s="36">
        <f>IF(C20&lt;=25%,D20,MIN(E20:F20))</f>
        <v>0</v>
      </c>
      <c r="F3" s="36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7"/>
      <c r="B4" s="34"/>
      <c r="C4" s="35"/>
      <c r="D4" s="35"/>
      <c r="E4" s="36"/>
      <c r="F4" s="36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26</v>
      </c>
      <c r="B3" s="33" t="s">
        <v>31</v>
      </c>
      <c r="C3" s="35" t="s">
        <v>7</v>
      </c>
      <c r="D3" s="35">
        <v>4</v>
      </c>
      <c r="E3" s="36">
        <f>IF(C20&lt;=25%,D20,MIN(E20:F20))</f>
        <v>314.5</v>
      </c>
      <c r="F3" s="36">
        <f>MIN(H3:H17)</f>
        <v>149.97</v>
      </c>
      <c r="G3" s="5" t="s">
        <v>39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33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7"/>
      <c r="B5" s="34"/>
      <c r="C5" s="35"/>
      <c r="D5" s="35"/>
      <c r="E5" s="36"/>
      <c r="F5" s="36"/>
      <c r="G5" s="5" t="s">
        <v>40</v>
      </c>
      <c r="H5" s="16">
        <v>330</v>
      </c>
      <c r="I5" s="17">
        <f t="shared" si="0"/>
        <v>330</v>
      </c>
    </row>
    <row r="6" spans="1:9" x14ac:dyDescent="0.25">
      <c r="A6" s="37"/>
      <c r="B6" s="34"/>
      <c r="C6" s="35"/>
      <c r="D6" s="35"/>
      <c r="E6" s="36"/>
      <c r="F6" s="36"/>
      <c r="G6" s="5" t="s">
        <v>35</v>
      </c>
      <c r="H6" s="16">
        <v>259</v>
      </c>
      <c r="I6" s="17">
        <f t="shared" si="0"/>
        <v>259</v>
      </c>
    </row>
    <row r="7" spans="1:9" x14ac:dyDescent="0.25">
      <c r="A7" s="37"/>
      <c r="B7" s="34"/>
      <c r="C7" s="35"/>
      <c r="D7" s="35"/>
      <c r="E7" s="36"/>
      <c r="F7" s="36"/>
      <c r="G7" s="5" t="s">
        <v>36</v>
      </c>
      <c r="H7" s="16">
        <v>1000</v>
      </c>
      <c r="I7" s="17">
        <f t="shared" si="0"/>
        <v>1000</v>
      </c>
    </row>
    <row r="8" spans="1:9" x14ac:dyDescent="0.25">
      <c r="A8" s="37"/>
      <c r="B8" s="34"/>
      <c r="C8" s="35"/>
      <c r="D8" s="35"/>
      <c r="E8" s="36"/>
      <c r="F8" s="36"/>
      <c r="G8" s="5" t="s">
        <v>41</v>
      </c>
      <c r="H8" s="16">
        <v>177.5</v>
      </c>
      <c r="I8" s="17">
        <f t="shared" si="0"/>
        <v>177.5</v>
      </c>
    </row>
    <row r="9" spans="1:9" x14ac:dyDescent="0.25">
      <c r="A9" s="37"/>
      <c r="B9" s="34"/>
      <c r="C9" s="35"/>
      <c r="D9" s="35"/>
      <c r="E9" s="36"/>
      <c r="F9" s="36"/>
      <c r="G9" s="5" t="s">
        <v>34</v>
      </c>
      <c r="H9" s="16">
        <v>160</v>
      </c>
      <c r="I9" s="17">
        <f t="shared" si="0"/>
        <v>160</v>
      </c>
    </row>
    <row r="10" spans="1:9" x14ac:dyDescent="0.25">
      <c r="A10" s="37"/>
      <c r="B10" s="34"/>
      <c r="C10" s="35"/>
      <c r="D10" s="35"/>
      <c r="E10" s="36"/>
      <c r="F10" s="36"/>
      <c r="G10" s="5" t="s">
        <v>42</v>
      </c>
      <c r="H10" s="16">
        <v>1342</v>
      </c>
      <c r="I10" s="17" t="str">
        <f t="shared" si="0"/>
        <v>Descartado</v>
      </c>
    </row>
    <row r="11" spans="1:9" x14ac:dyDescent="0.25">
      <c r="A11" s="37"/>
      <c r="B11" s="34"/>
      <c r="C11" s="35"/>
      <c r="D11" s="35"/>
      <c r="E11" s="36"/>
      <c r="F11" s="36"/>
      <c r="G11" s="5" t="s">
        <v>43</v>
      </c>
      <c r="H11" s="16">
        <v>1650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38</v>
      </c>
      <c r="H12" s="16">
        <v>149.97</v>
      </c>
      <c r="I12" s="17">
        <f t="shared" si="0"/>
        <v>149.97</v>
      </c>
    </row>
    <row r="13" spans="1:9" x14ac:dyDescent="0.25">
      <c r="A13" s="37"/>
      <c r="B13" s="34"/>
      <c r="C13" s="35"/>
      <c r="D13" s="35"/>
      <c r="E13" s="36"/>
      <c r="F13" s="36"/>
      <c r="G13" s="5" t="s">
        <v>48</v>
      </c>
      <c r="H13" s="16">
        <v>299</v>
      </c>
      <c r="I13" s="17">
        <f t="shared" si="0"/>
        <v>299</v>
      </c>
    </row>
    <row r="14" spans="1:9" x14ac:dyDescent="0.25">
      <c r="A14" s="37"/>
      <c r="B14" s="34"/>
      <c r="C14" s="35"/>
      <c r="D14" s="35"/>
      <c r="E14" s="36"/>
      <c r="F14" s="36"/>
      <c r="G14" s="5" t="s">
        <v>50</v>
      </c>
      <c r="H14" s="16">
        <v>341.01</v>
      </c>
      <c r="I14" s="17">
        <f t="shared" si="0"/>
        <v>341.01</v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27</v>
      </c>
      <c r="B3" s="33" t="s">
        <v>32</v>
      </c>
      <c r="C3" s="35" t="s">
        <v>7</v>
      </c>
      <c r="D3" s="35">
        <v>2</v>
      </c>
      <c r="E3" s="36">
        <f>IF(C20&lt;=25%,D20,MIN(E20:F20))</f>
        <v>2336.66</v>
      </c>
      <c r="F3" s="36">
        <f>MIN(H3:H17)</f>
        <v>985</v>
      </c>
      <c r="G3" s="5" t="s">
        <v>40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7"/>
      <c r="B4" s="34"/>
      <c r="C4" s="35"/>
      <c r="D4" s="35"/>
      <c r="E4" s="36"/>
      <c r="F4" s="36"/>
      <c r="G4" s="5" t="s">
        <v>44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7"/>
      <c r="B5" s="34"/>
      <c r="C5" s="35"/>
      <c r="D5" s="35"/>
      <c r="E5" s="36"/>
      <c r="F5" s="36"/>
      <c r="G5" s="5" t="s">
        <v>45</v>
      </c>
      <c r="H5" s="16">
        <v>3775.12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 t="s">
        <v>33</v>
      </c>
      <c r="H6" s="16">
        <v>1449.99</v>
      </c>
      <c r="I6" s="17">
        <f t="shared" si="0"/>
        <v>1449.99</v>
      </c>
    </row>
    <row r="7" spans="1:9" x14ac:dyDescent="0.25">
      <c r="A7" s="37"/>
      <c r="B7" s="34"/>
      <c r="C7" s="35"/>
      <c r="D7" s="35"/>
      <c r="E7" s="36"/>
      <c r="F7" s="36"/>
      <c r="G7" s="5" t="s">
        <v>37</v>
      </c>
      <c r="H7" s="16">
        <v>1738.77</v>
      </c>
      <c r="I7" s="17">
        <f t="shared" si="0"/>
        <v>1738.77</v>
      </c>
    </row>
    <row r="8" spans="1:9" x14ac:dyDescent="0.25">
      <c r="A8" s="37"/>
      <c r="B8" s="34"/>
      <c r="C8" s="35"/>
      <c r="D8" s="35"/>
      <c r="E8" s="36"/>
      <c r="F8" s="36"/>
      <c r="G8" s="5" t="s">
        <v>46</v>
      </c>
      <c r="H8" s="16">
        <v>2582</v>
      </c>
      <c r="I8" s="17">
        <f t="shared" si="0"/>
        <v>2582</v>
      </c>
    </row>
    <row r="9" spans="1:9" x14ac:dyDescent="0.25">
      <c r="A9" s="37"/>
      <c r="B9" s="34"/>
      <c r="C9" s="35"/>
      <c r="D9" s="35"/>
      <c r="E9" s="36"/>
      <c r="F9" s="36"/>
      <c r="G9" s="5" t="s">
        <v>51</v>
      </c>
      <c r="H9" s="16">
        <v>3179.25</v>
      </c>
      <c r="I9" s="17">
        <f t="shared" si="0"/>
        <v>3179.25</v>
      </c>
    </row>
    <row r="10" spans="1:9" x14ac:dyDescent="0.25">
      <c r="A10" s="37"/>
      <c r="B10" s="34"/>
      <c r="C10" s="35"/>
      <c r="D10" s="35"/>
      <c r="E10" s="36"/>
      <c r="F10" s="36"/>
      <c r="G10" s="5" t="s">
        <v>47</v>
      </c>
      <c r="H10" s="16">
        <v>3484.8</v>
      </c>
      <c r="I10" s="17">
        <f t="shared" si="0"/>
        <v>3484.8</v>
      </c>
    </row>
    <row r="11" spans="1:9" x14ac:dyDescent="0.25">
      <c r="A11" s="37"/>
      <c r="B11" s="34"/>
      <c r="C11" s="35"/>
      <c r="D11" s="35"/>
      <c r="E11" s="36"/>
      <c r="F11" s="36"/>
      <c r="G11" s="5" t="s">
        <v>49</v>
      </c>
      <c r="H11" s="16">
        <v>3523.43</v>
      </c>
      <c r="I11" s="17">
        <f t="shared" si="0"/>
        <v>3523.43</v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20"/>
  <sheetViews>
    <sheetView workbookViewId="0">
      <selection activeCell="K14" sqref="K14"/>
    </sheetView>
  </sheetViews>
  <sheetFormatPr defaultRowHeight="12.75" x14ac:dyDescent="0.2"/>
  <cols>
    <col min="1" max="1" width="15.7109375" style="69" customWidth="1"/>
    <col min="2" max="2" width="45.7109375" style="68" customWidth="1"/>
    <col min="3" max="4" width="15.7109375" style="69" customWidth="1"/>
    <col min="5" max="14" width="10.7109375" style="69" customWidth="1"/>
    <col min="15" max="16384" width="9.140625" style="69"/>
  </cols>
  <sheetData>
    <row r="1" spans="1:14" x14ac:dyDescent="0.2">
      <c r="A1" s="67" t="s">
        <v>105</v>
      </c>
    </row>
    <row r="2" spans="1:14" x14ac:dyDescent="0.2">
      <c r="A2" s="70" t="s">
        <v>143</v>
      </c>
    </row>
    <row r="3" spans="1:14" ht="13.5" thickBot="1" x14ac:dyDescent="0.25"/>
    <row r="4" spans="1:14" x14ac:dyDescent="0.2">
      <c r="E4" s="83" t="s">
        <v>106</v>
      </c>
      <c r="F4" s="84"/>
      <c r="G4" s="83" t="s">
        <v>107</v>
      </c>
      <c r="H4" s="85"/>
      <c r="I4" s="85"/>
      <c r="J4" s="85"/>
      <c r="K4" s="85"/>
      <c r="L4" s="85"/>
      <c r="M4" s="85"/>
      <c r="N4" s="84"/>
    </row>
    <row r="5" spans="1:14" ht="15" customHeight="1" thickBot="1" x14ac:dyDescent="0.25">
      <c r="E5" s="86" t="s">
        <v>108</v>
      </c>
      <c r="F5" s="87"/>
      <c r="G5" s="88" t="s">
        <v>109</v>
      </c>
      <c r="H5" s="64" t="s">
        <v>110</v>
      </c>
      <c r="I5" s="64" t="s">
        <v>111</v>
      </c>
      <c r="J5" s="64" t="s">
        <v>112</v>
      </c>
      <c r="K5" s="64" t="s">
        <v>113</v>
      </c>
      <c r="L5" s="64" t="s">
        <v>114</v>
      </c>
      <c r="M5" s="42" t="s">
        <v>115</v>
      </c>
      <c r="N5" s="87"/>
    </row>
    <row r="6" spans="1:14" s="72" customFormat="1" ht="38.25" x14ac:dyDescent="0.25">
      <c r="A6" s="75" t="s">
        <v>1</v>
      </c>
      <c r="B6" s="76" t="s">
        <v>116</v>
      </c>
      <c r="C6" s="77" t="s">
        <v>117</v>
      </c>
      <c r="D6" s="71" t="s">
        <v>118</v>
      </c>
      <c r="E6" s="89" t="s">
        <v>119</v>
      </c>
      <c r="F6" s="90" t="s">
        <v>120</v>
      </c>
      <c r="G6" s="88" t="s">
        <v>121</v>
      </c>
      <c r="H6" s="64" t="s">
        <v>122</v>
      </c>
      <c r="I6" s="64" t="s">
        <v>123</v>
      </c>
      <c r="J6" s="64" t="s">
        <v>124</v>
      </c>
      <c r="K6" s="64" t="s">
        <v>125</v>
      </c>
      <c r="L6" s="64" t="s">
        <v>126</v>
      </c>
      <c r="M6" s="44" t="s">
        <v>127</v>
      </c>
      <c r="N6" s="90" t="s">
        <v>128</v>
      </c>
    </row>
    <row r="7" spans="1:14" ht="25.5" x14ac:dyDescent="0.2">
      <c r="A7" s="78">
        <v>1</v>
      </c>
      <c r="B7" s="48" t="s">
        <v>104</v>
      </c>
      <c r="C7" s="79" t="s">
        <v>7</v>
      </c>
      <c r="D7" s="73">
        <f>Item1!E3</f>
        <v>4850</v>
      </c>
      <c r="E7" s="91">
        <v>40</v>
      </c>
      <c r="F7" s="92">
        <v>4</v>
      </c>
      <c r="G7" s="91">
        <v>6</v>
      </c>
      <c r="H7" s="51">
        <v>7</v>
      </c>
      <c r="I7" s="51">
        <v>8</v>
      </c>
      <c r="J7" s="51">
        <v>9</v>
      </c>
      <c r="K7" s="51">
        <v>10</v>
      </c>
      <c r="L7" s="51">
        <v>11</v>
      </c>
      <c r="M7" s="51">
        <v>11</v>
      </c>
      <c r="N7" s="92">
        <v>4</v>
      </c>
    </row>
    <row r="8" spans="1:14" ht="25.5" x14ac:dyDescent="0.2">
      <c r="A8" s="78">
        <v>2</v>
      </c>
      <c r="B8" s="48" t="s">
        <v>101</v>
      </c>
      <c r="C8" s="79" t="s">
        <v>7</v>
      </c>
      <c r="D8" s="73">
        <f>Item2!E3</f>
        <v>1050</v>
      </c>
      <c r="E8" s="91">
        <v>32</v>
      </c>
      <c r="F8" s="92">
        <v>2</v>
      </c>
      <c r="G8" s="91">
        <v>3</v>
      </c>
      <c r="H8" s="51">
        <v>4</v>
      </c>
      <c r="I8" s="51">
        <v>5</v>
      </c>
      <c r="J8" s="51">
        <v>6</v>
      </c>
      <c r="K8" s="51">
        <v>7</v>
      </c>
      <c r="L8" s="51">
        <v>8</v>
      </c>
      <c r="M8" s="51">
        <v>8</v>
      </c>
      <c r="N8" s="92">
        <v>1</v>
      </c>
    </row>
    <row r="9" spans="1:14" x14ac:dyDescent="0.2">
      <c r="A9" s="78">
        <v>3</v>
      </c>
      <c r="B9" s="48" t="s">
        <v>89</v>
      </c>
      <c r="C9" s="79" t="s">
        <v>7</v>
      </c>
      <c r="D9" s="73">
        <f>Item3!E3</f>
        <v>1250</v>
      </c>
      <c r="E9" s="91">
        <v>2</v>
      </c>
      <c r="F9" s="92">
        <v>2</v>
      </c>
      <c r="G9" s="91">
        <v>1</v>
      </c>
      <c r="H9" s="51">
        <v>1</v>
      </c>
      <c r="I9" s="51">
        <v>1</v>
      </c>
      <c r="J9" s="51">
        <v>1</v>
      </c>
      <c r="K9" s="51">
        <v>1</v>
      </c>
      <c r="L9" s="51">
        <v>1</v>
      </c>
      <c r="M9" s="51">
        <v>1</v>
      </c>
      <c r="N9" s="92">
        <v>1</v>
      </c>
    </row>
    <row r="10" spans="1:14" x14ac:dyDescent="0.2">
      <c r="A10" s="78">
        <v>4</v>
      </c>
      <c r="B10" s="48" t="s">
        <v>90</v>
      </c>
      <c r="C10" s="79" t="s">
        <v>7</v>
      </c>
      <c r="D10" s="73">
        <f>Item4!E3</f>
        <v>14500</v>
      </c>
      <c r="E10" s="91">
        <v>1</v>
      </c>
      <c r="F10" s="92">
        <v>0</v>
      </c>
      <c r="G10" s="91">
        <v>0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92">
        <v>0</v>
      </c>
    </row>
    <row r="11" spans="1:14" x14ac:dyDescent="0.2">
      <c r="A11" s="78">
        <v>5</v>
      </c>
      <c r="B11" s="48" t="s">
        <v>129</v>
      </c>
      <c r="C11" s="79" t="s">
        <v>7</v>
      </c>
      <c r="D11" s="73">
        <f>Item5!E3</f>
        <v>3500</v>
      </c>
      <c r="E11" s="91">
        <v>0</v>
      </c>
      <c r="F11" s="92">
        <v>0</v>
      </c>
      <c r="G11" s="91">
        <v>1</v>
      </c>
      <c r="H11" s="51">
        <v>1</v>
      </c>
      <c r="I11" s="51">
        <v>1</v>
      </c>
      <c r="J11" s="51">
        <v>1</v>
      </c>
      <c r="K11" s="51">
        <v>1</v>
      </c>
      <c r="L11" s="51">
        <v>1</v>
      </c>
      <c r="M11" s="51">
        <v>1</v>
      </c>
      <c r="N11" s="92">
        <v>0</v>
      </c>
    </row>
    <row r="12" spans="1:14" x14ac:dyDescent="0.2">
      <c r="A12" s="78">
        <v>6</v>
      </c>
      <c r="B12" s="48" t="s">
        <v>130</v>
      </c>
      <c r="C12" s="79" t="s">
        <v>7</v>
      </c>
      <c r="D12" s="73">
        <f>Item6!E3</f>
        <v>1250</v>
      </c>
      <c r="E12" s="91">
        <v>0</v>
      </c>
      <c r="F12" s="92">
        <v>1</v>
      </c>
      <c r="G12" s="9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92">
        <v>1</v>
      </c>
    </row>
    <row r="13" spans="1:14" x14ac:dyDescent="0.2">
      <c r="A13" s="78">
        <v>7</v>
      </c>
      <c r="B13" s="48" t="s">
        <v>131</v>
      </c>
      <c r="C13" s="79" t="s">
        <v>7</v>
      </c>
      <c r="D13" s="73">
        <f>Item7!E3</f>
        <v>600</v>
      </c>
      <c r="E13" s="91">
        <v>2</v>
      </c>
      <c r="F13" s="92">
        <v>1</v>
      </c>
      <c r="G13" s="91">
        <v>1</v>
      </c>
      <c r="H13" s="51">
        <v>1</v>
      </c>
      <c r="I13" s="51">
        <v>1</v>
      </c>
      <c r="J13" s="51">
        <v>1</v>
      </c>
      <c r="K13" s="51">
        <v>1</v>
      </c>
      <c r="L13" s="51">
        <v>1</v>
      </c>
      <c r="M13" s="51">
        <v>1</v>
      </c>
      <c r="N13" s="92">
        <v>1</v>
      </c>
    </row>
    <row r="14" spans="1:14" x14ac:dyDescent="0.2">
      <c r="A14" s="78">
        <v>8</v>
      </c>
      <c r="B14" s="48" t="s">
        <v>94</v>
      </c>
      <c r="C14" s="79" t="s">
        <v>7</v>
      </c>
      <c r="D14" s="73">
        <f>Item8!E3</f>
        <v>750</v>
      </c>
      <c r="E14" s="91">
        <v>2</v>
      </c>
      <c r="F14" s="92">
        <v>1</v>
      </c>
      <c r="G14" s="91">
        <v>1</v>
      </c>
      <c r="H14" s="51">
        <v>1</v>
      </c>
      <c r="I14" s="51">
        <v>1</v>
      </c>
      <c r="J14" s="51">
        <v>1</v>
      </c>
      <c r="K14" s="51">
        <v>1</v>
      </c>
      <c r="L14" s="51">
        <v>1</v>
      </c>
      <c r="M14" s="51">
        <v>1</v>
      </c>
      <c r="N14" s="92">
        <v>1</v>
      </c>
    </row>
    <row r="15" spans="1:14" x14ac:dyDescent="0.2">
      <c r="A15" s="78">
        <v>9</v>
      </c>
      <c r="B15" s="48" t="s">
        <v>132</v>
      </c>
      <c r="C15" s="79" t="s">
        <v>7</v>
      </c>
      <c r="D15" s="73">
        <f>Item9!E3</f>
        <v>1600</v>
      </c>
      <c r="E15" s="91">
        <v>1</v>
      </c>
      <c r="F15" s="92">
        <v>0</v>
      </c>
      <c r="G15" s="9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92">
        <v>0</v>
      </c>
    </row>
    <row r="16" spans="1:14" x14ac:dyDescent="0.2">
      <c r="A16" s="78">
        <v>10</v>
      </c>
      <c r="B16" s="48" t="s">
        <v>133</v>
      </c>
      <c r="C16" s="79" t="s">
        <v>7</v>
      </c>
      <c r="D16" s="73">
        <f>Item10!E3</f>
        <v>700</v>
      </c>
      <c r="E16" s="91">
        <v>0</v>
      </c>
      <c r="F16" s="92">
        <v>0</v>
      </c>
      <c r="G16" s="91">
        <v>1</v>
      </c>
      <c r="H16" s="51">
        <v>1</v>
      </c>
      <c r="I16" s="51">
        <v>1</v>
      </c>
      <c r="J16" s="51">
        <v>1</v>
      </c>
      <c r="K16" s="51">
        <v>1</v>
      </c>
      <c r="L16" s="51">
        <v>1</v>
      </c>
      <c r="M16" s="51">
        <v>1</v>
      </c>
      <c r="N16" s="92">
        <v>0</v>
      </c>
    </row>
    <row r="17" spans="1:14" x14ac:dyDescent="0.2">
      <c r="A17" s="78">
        <v>11</v>
      </c>
      <c r="B17" s="48" t="s">
        <v>97</v>
      </c>
      <c r="C17" s="79" t="s">
        <v>7</v>
      </c>
      <c r="D17" s="73">
        <f>Item11!E3</f>
        <v>400</v>
      </c>
      <c r="E17" s="91">
        <v>0</v>
      </c>
      <c r="F17" s="92">
        <v>1</v>
      </c>
      <c r="G17" s="9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92">
        <v>1</v>
      </c>
    </row>
    <row r="18" spans="1:14" ht="25.5" x14ac:dyDescent="0.2">
      <c r="A18" s="78">
        <v>12</v>
      </c>
      <c r="B18" s="48" t="s">
        <v>134</v>
      </c>
      <c r="C18" s="79" t="s">
        <v>7</v>
      </c>
      <c r="D18" s="73">
        <f>Item12!E3</f>
        <v>700</v>
      </c>
      <c r="E18" s="91">
        <v>1</v>
      </c>
      <c r="F18" s="92">
        <v>1</v>
      </c>
      <c r="G18" s="91">
        <v>1</v>
      </c>
      <c r="H18" s="51">
        <v>1</v>
      </c>
      <c r="I18" s="51">
        <v>1</v>
      </c>
      <c r="J18" s="51">
        <v>1</v>
      </c>
      <c r="K18" s="51">
        <v>1</v>
      </c>
      <c r="L18" s="51">
        <v>1</v>
      </c>
      <c r="M18" s="51">
        <v>1</v>
      </c>
      <c r="N18" s="92">
        <v>1</v>
      </c>
    </row>
    <row r="19" spans="1:14" ht="76.5" x14ac:dyDescent="0.2">
      <c r="A19" s="78">
        <v>13</v>
      </c>
      <c r="B19" s="48" t="s">
        <v>135</v>
      </c>
      <c r="C19" s="79" t="s">
        <v>7</v>
      </c>
      <c r="D19" s="73">
        <f>Item13!E3</f>
        <v>850</v>
      </c>
      <c r="E19" s="91">
        <v>6</v>
      </c>
      <c r="F19" s="92">
        <v>1</v>
      </c>
      <c r="G19" s="91">
        <v>1</v>
      </c>
      <c r="H19" s="51">
        <v>1</v>
      </c>
      <c r="I19" s="51">
        <v>1</v>
      </c>
      <c r="J19" s="51">
        <v>1</v>
      </c>
      <c r="K19" s="51">
        <v>1</v>
      </c>
      <c r="L19" s="51">
        <v>1</v>
      </c>
      <c r="M19" s="51">
        <v>1</v>
      </c>
      <c r="N19" s="92">
        <v>1</v>
      </c>
    </row>
    <row r="20" spans="1:14" ht="26.25" thickBot="1" x14ac:dyDescent="0.25">
      <c r="A20" s="80">
        <v>14</v>
      </c>
      <c r="B20" s="81" t="s">
        <v>136</v>
      </c>
      <c r="C20" s="82" t="s">
        <v>7</v>
      </c>
      <c r="D20" s="74">
        <f>Item14!E3</f>
        <v>750</v>
      </c>
      <c r="E20" s="93">
        <v>1</v>
      </c>
      <c r="F20" s="94">
        <v>1</v>
      </c>
      <c r="G20" s="93">
        <v>1</v>
      </c>
      <c r="H20" s="95">
        <v>1</v>
      </c>
      <c r="I20" s="95">
        <v>1</v>
      </c>
      <c r="J20" s="95">
        <v>1</v>
      </c>
      <c r="K20" s="95">
        <v>1</v>
      </c>
      <c r="L20" s="95">
        <v>1</v>
      </c>
      <c r="M20" s="95">
        <v>1</v>
      </c>
      <c r="N20" s="94">
        <v>1</v>
      </c>
    </row>
  </sheetData>
  <mergeCells count="4">
    <mergeCell ref="E4:F4"/>
    <mergeCell ref="G4:N4"/>
    <mergeCell ref="E5:F5"/>
    <mergeCell ref="M5:N5"/>
  </mergeCells>
  <pageMargins left="0.51181102362204722" right="0.51181102362204722" top="0.78740157480314965" bottom="0.78740157480314965" header="0.31496062992125984" footer="0.31496062992125984"/>
  <pageSetup paperSize="9" scale="6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workbookViewId="0">
      <selection activeCell="D20" sqref="D20"/>
    </sheetView>
  </sheetViews>
  <sheetFormatPr defaultRowHeight="12.75" x14ac:dyDescent="0.2"/>
  <cols>
    <col min="1" max="1" width="15.7109375" style="41" customWidth="1"/>
    <col min="2" max="2" width="45.7109375" style="40" customWidth="1"/>
    <col min="3" max="4" width="15.7109375" style="41" customWidth="1"/>
    <col min="5" max="8" width="10.7109375" style="41" customWidth="1"/>
    <col min="9" max="16384" width="9.140625" style="41"/>
  </cols>
  <sheetData>
    <row r="1" spans="1:8" ht="15" customHeight="1" x14ac:dyDescent="0.2">
      <c r="A1" s="39" t="s">
        <v>137</v>
      </c>
      <c r="E1" s="42" t="s">
        <v>106</v>
      </c>
      <c r="F1" s="42"/>
      <c r="G1" s="42"/>
      <c r="H1" s="42"/>
    </row>
    <row r="2" spans="1:8" ht="15" customHeight="1" x14ac:dyDescent="0.2">
      <c r="E2" s="43" t="s">
        <v>108</v>
      </c>
      <c r="F2" s="43"/>
      <c r="G2" s="43"/>
      <c r="H2" s="43"/>
    </row>
    <row r="3" spans="1:8" s="46" customFormat="1" ht="38.25" x14ac:dyDescent="0.25">
      <c r="A3" s="44" t="s">
        <v>1</v>
      </c>
      <c r="B3" s="44" t="s">
        <v>116</v>
      </c>
      <c r="C3" s="44" t="s">
        <v>117</v>
      </c>
      <c r="D3" s="45" t="s">
        <v>118</v>
      </c>
      <c r="E3" s="44" t="s">
        <v>119</v>
      </c>
      <c r="F3" s="44" t="s">
        <v>6</v>
      </c>
      <c r="G3" s="44" t="s">
        <v>120</v>
      </c>
      <c r="H3" s="44" t="s">
        <v>6</v>
      </c>
    </row>
    <row r="4" spans="1:8" ht="25.5" x14ac:dyDescent="0.2">
      <c r="A4" s="47">
        <v>1</v>
      </c>
      <c r="B4" s="48" t="s">
        <v>104</v>
      </c>
      <c r="C4" s="49" t="s">
        <v>7</v>
      </c>
      <c r="D4" s="50">
        <f>'composicao-precos'!D7</f>
        <v>4850</v>
      </c>
      <c r="E4" s="51">
        <v>40</v>
      </c>
      <c r="F4" s="52">
        <f>D4*E4</f>
        <v>194000</v>
      </c>
      <c r="G4" s="51">
        <v>4</v>
      </c>
      <c r="H4" s="49">
        <f>D4*G4</f>
        <v>19400</v>
      </c>
    </row>
    <row r="5" spans="1:8" ht="25.5" x14ac:dyDescent="0.2">
      <c r="A5" s="47">
        <v>2</v>
      </c>
      <c r="B5" s="48" t="s">
        <v>101</v>
      </c>
      <c r="C5" s="49" t="s">
        <v>7</v>
      </c>
      <c r="D5" s="50">
        <f>'composicao-precos'!D8</f>
        <v>1050</v>
      </c>
      <c r="E5" s="51">
        <v>32</v>
      </c>
      <c r="F5" s="49">
        <f>D5*E5</f>
        <v>33600</v>
      </c>
      <c r="G5" s="51">
        <v>2</v>
      </c>
      <c r="H5" s="49">
        <f>D5*G5</f>
        <v>2100</v>
      </c>
    </row>
    <row r="6" spans="1:8" x14ac:dyDescent="0.2">
      <c r="A6" s="47">
        <v>3</v>
      </c>
      <c r="B6" s="48" t="s">
        <v>89</v>
      </c>
      <c r="C6" s="49" t="s">
        <v>7</v>
      </c>
      <c r="D6" s="50">
        <f>'composicao-precos'!D9</f>
        <v>1250</v>
      </c>
      <c r="E6" s="51">
        <v>2</v>
      </c>
      <c r="F6" s="49">
        <f t="shared" ref="F6:F17" si="0">D6*E6</f>
        <v>2500</v>
      </c>
      <c r="G6" s="51">
        <v>2</v>
      </c>
      <c r="H6" s="49">
        <f t="shared" ref="H6:H17" si="1">D6*G6</f>
        <v>2500</v>
      </c>
    </row>
    <row r="7" spans="1:8" x14ac:dyDescent="0.2">
      <c r="A7" s="47">
        <v>4</v>
      </c>
      <c r="B7" s="48" t="s">
        <v>90</v>
      </c>
      <c r="C7" s="49" t="s">
        <v>7</v>
      </c>
      <c r="D7" s="50">
        <f>'composicao-precos'!D10</f>
        <v>14500</v>
      </c>
      <c r="E7" s="51">
        <v>1</v>
      </c>
      <c r="F7" s="49">
        <f t="shared" si="0"/>
        <v>14500</v>
      </c>
      <c r="G7" s="51">
        <v>0</v>
      </c>
      <c r="H7" s="49">
        <f t="shared" si="1"/>
        <v>0</v>
      </c>
    </row>
    <row r="8" spans="1:8" x14ac:dyDescent="0.2">
      <c r="A8" s="47">
        <v>5</v>
      </c>
      <c r="B8" s="48" t="s">
        <v>129</v>
      </c>
      <c r="C8" s="49" t="s">
        <v>7</v>
      </c>
      <c r="D8" s="50">
        <f>'composicao-precos'!D11</f>
        <v>3500</v>
      </c>
      <c r="E8" s="51">
        <v>0</v>
      </c>
      <c r="F8" s="49">
        <f t="shared" si="0"/>
        <v>0</v>
      </c>
      <c r="G8" s="51">
        <v>0</v>
      </c>
      <c r="H8" s="49">
        <f t="shared" si="1"/>
        <v>0</v>
      </c>
    </row>
    <row r="9" spans="1:8" x14ac:dyDescent="0.2">
      <c r="A9" s="47">
        <v>6</v>
      </c>
      <c r="B9" s="48" t="s">
        <v>130</v>
      </c>
      <c r="C9" s="49" t="s">
        <v>7</v>
      </c>
      <c r="D9" s="50">
        <f>'composicao-precos'!D12</f>
        <v>1250</v>
      </c>
      <c r="E9" s="51">
        <v>0</v>
      </c>
      <c r="F9" s="49">
        <f t="shared" si="0"/>
        <v>0</v>
      </c>
      <c r="G9" s="51">
        <v>1</v>
      </c>
      <c r="H9" s="49">
        <f t="shared" si="1"/>
        <v>1250</v>
      </c>
    </row>
    <row r="10" spans="1:8" x14ac:dyDescent="0.2">
      <c r="A10" s="47">
        <v>7</v>
      </c>
      <c r="B10" s="48" t="s">
        <v>131</v>
      </c>
      <c r="C10" s="49" t="s">
        <v>7</v>
      </c>
      <c r="D10" s="50">
        <f>'composicao-precos'!D13</f>
        <v>600</v>
      </c>
      <c r="E10" s="51">
        <v>2</v>
      </c>
      <c r="F10" s="49">
        <f t="shared" si="0"/>
        <v>1200</v>
      </c>
      <c r="G10" s="51">
        <v>1</v>
      </c>
      <c r="H10" s="49">
        <f t="shared" si="1"/>
        <v>600</v>
      </c>
    </row>
    <row r="11" spans="1:8" x14ac:dyDescent="0.2">
      <c r="A11" s="47">
        <v>8</v>
      </c>
      <c r="B11" s="48" t="s">
        <v>94</v>
      </c>
      <c r="C11" s="49" t="s">
        <v>7</v>
      </c>
      <c r="D11" s="50">
        <f>'composicao-precos'!D14</f>
        <v>750</v>
      </c>
      <c r="E11" s="51">
        <v>2</v>
      </c>
      <c r="F11" s="49">
        <f t="shared" si="0"/>
        <v>1500</v>
      </c>
      <c r="G11" s="51">
        <v>1</v>
      </c>
      <c r="H11" s="49">
        <f t="shared" si="1"/>
        <v>750</v>
      </c>
    </row>
    <row r="12" spans="1:8" x14ac:dyDescent="0.2">
      <c r="A12" s="47">
        <v>9</v>
      </c>
      <c r="B12" s="48" t="s">
        <v>132</v>
      </c>
      <c r="C12" s="49" t="s">
        <v>7</v>
      </c>
      <c r="D12" s="50">
        <f>'composicao-precos'!D15</f>
        <v>1600</v>
      </c>
      <c r="E12" s="51">
        <v>1</v>
      </c>
      <c r="F12" s="49">
        <f t="shared" si="0"/>
        <v>1600</v>
      </c>
      <c r="G12" s="51">
        <v>0</v>
      </c>
      <c r="H12" s="49">
        <f t="shared" si="1"/>
        <v>0</v>
      </c>
    </row>
    <row r="13" spans="1:8" x14ac:dyDescent="0.2">
      <c r="A13" s="47">
        <v>10</v>
      </c>
      <c r="B13" s="48" t="s">
        <v>133</v>
      </c>
      <c r="C13" s="49" t="s">
        <v>7</v>
      </c>
      <c r="D13" s="50">
        <f>'composicao-precos'!D16</f>
        <v>700</v>
      </c>
      <c r="E13" s="51">
        <v>0</v>
      </c>
      <c r="F13" s="49">
        <f t="shared" si="0"/>
        <v>0</v>
      </c>
      <c r="G13" s="51">
        <v>0</v>
      </c>
      <c r="H13" s="49">
        <f t="shared" si="1"/>
        <v>0</v>
      </c>
    </row>
    <row r="14" spans="1:8" x14ac:dyDescent="0.2">
      <c r="A14" s="47">
        <v>11</v>
      </c>
      <c r="B14" s="48" t="s">
        <v>97</v>
      </c>
      <c r="C14" s="49" t="s">
        <v>7</v>
      </c>
      <c r="D14" s="50">
        <f>'composicao-precos'!D17</f>
        <v>400</v>
      </c>
      <c r="E14" s="51">
        <v>0</v>
      </c>
      <c r="F14" s="49">
        <f t="shared" si="0"/>
        <v>0</v>
      </c>
      <c r="G14" s="51">
        <v>1</v>
      </c>
      <c r="H14" s="49">
        <f t="shared" si="1"/>
        <v>400</v>
      </c>
    </row>
    <row r="15" spans="1:8" ht="25.5" x14ac:dyDescent="0.2">
      <c r="A15" s="47">
        <v>12</v>
      </c>
      <c r="B15" s="48" t="s">
        <v>134</v>
      </c>
      <c r="C15" s="49" t="s">
        <v>7</v>
      </c>
      <c r="D15" s="50">
        <f>'composicao-precos'!D18</f>
        <v>700</v>
      </c>
      <c r="E15" s="51">
        <v>1</v>
      </c>
      <c r="F15" s="49">
        <f t="shared" si="0"/>
        <v>700</v>
      </c>
      <c r="G15" s="51">
        <v>1</v>
      </c>
      <c r="H15" s="49">
        <f t="shared" si="1"/>
        <v>700</v>
      </c>
    </row>
    <row r="16" spans="1:8" ht="76.5" x14ac:dyDescent="0.2">
      <c r="A16" s="47">
        <v>13</v>
      </c>
      <c r="B16" s="48" t="s">
        <v>135</v>
      </c>
      <c r="C16" s="49" t="s">
        <v>7</v>
      </c>
      <c r="D16" s="50">
        <f>'composicao-precos'!D19</f>
        <v>850</v>
      </c>
      <c r="E16" s="51">
        <v>6</v>
      </c>
      <c r="F16" s="49">
        <f t="shared" si="0"/>
        <v>5100</v>
      </c>
      <c r="G16" s="51">
        <v>1</v>
      </c>
      <c r="H16" s="49">
        <f t="shared" si="1"/>
        <v>850</v>
      </c>
    </row>
    <row r="17" spans="1:8" ht="25.5" x14ac:dyDescent="0.2">
      <c r="A17" s="47">
        <v>14</v>
      </c>
      <c r="B17" s="48" t="s">
        <v>136</v>
      </c>
      <c r="C17" s="49" t="s">
        <v>7</v>
      </c>
      <c r="D17" s="50">
        <f>'composicao-precos'!D20</f>
        <v>750</v>
      </c>
      <c r="E17" s="51">
        <v>1</v>
      </c>
      <c r="F17" s="49">
        <f t="shared" si="0"/>
        <v>750</v>
      </c>
      <c r="G17" s="51">
        <v>1</v>
      </c>
      <c r="H17" s="49">
        <f t="shared" si="1"/>
        <v>750</v>
      </c>
    </row>
    <row r="18" spans="1:8" x14ac:dyDescent="0.2">
      <c r="D18" s="53" t="s">
        <v>138</v>
      </c>
      <c r="E18" s="54"/>
      <c r="F18" s="55">
        <f>SUM(F4:F17)</f>
        <v>255450</v>
      </c>
      <c r="G18" s="54"/>
      <c r="H18" s="56">
        <f>SUM(H4:H17)</f>
        <v>29300</v>
      </c>
    </row>
  </sheetData>
  <mergeCells count="2">
    <mergeCell ref="E1:H1"/>
    <mergeCell ref="E2:H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D20" sqref="D20"/>
    </sheetView>
  </sheetViews>
  <sheetFormatPr defaultRowHeight="12.75" x14ac:dyDescent="0.2"/>
  <cols>
    <col min="1" max="1" width="15.7109375" style="41" customWidth="1"/>
    <col min="2" max="2" width="45.7109375" style="40" customWidth="1"/>
    <col min="3" max="4" width="15.7109375" style="41" customWidth="1"/>
    <col min="5" max="6" width="10.7109375" style="41" customWidth="1"/>
    <col min="7" max="16384" width="9.140625" style="41"/>
  </cols>
  <sheetData>
    <row r="1" spans="1:6" ht="15" customHeight="1" x14ac:dyDescent="0.2">
      <c r="A1" s="57" t="s">
        <v>137</v>
      </c>
      <c r="E1" s="42" t="s">
        <v>107</v>
      </c>
      <c r="F1" s="42"/>
    </row>
    <row r="2" spans="1:6" ht="15" customHeight="1" x14ac:dyDescent="0.2">
      <c r="E2" s="66" t="s">
        <v>109</v>
      </c>
      <c r="F2" s="66"/>
    </row>
    <row r="3" spans="1:6" s="46" customFormat="1" ht="25.5" x14ac:dyDescent="0.25">
      <c r="A3" s="44" t="s">
        <v>1</v>
      </c>
      <c r="B3" s="44" t="s">
        <v>116</v>
      </c>
      <c r="C3" s="44" t="s">
        <v>117</v>
      </c>
      <c r="D3" s="63" t="s">
        <v>118</v>
      </c>
      <c r="E3" s="64" t="s">
        <v>121</v>
      </c>
      <c r="F3" s="44" t="s">
        <v>6</v>
      </c>
    </row>
    <row r="4" spans="1:6" ht="25.5" x14ac:dyDescent="0.2">
      <c r="A4" s="47">
        <v>1</v>
      </c>
      <c r="B4" s="48" t="s">
        <v>104</v>
      </c>
      <c r="C4" s="49" t="s">
        <v>7</v>
      </c>
      <c r="D4" s="65">
        <f>'composicao-precos'!D7</f>
        <v>4850</v>
      </c>
      <c r="E4" s="51">
        <v>6</v>
      </c>
      <c r="F4" s="49">
        <f>D4*E4</f>
        <v>29100</v>
      </c>
    </row>
    <row r="5" spans="1:6" ht="25.5" x14ac:dyDescent="0.2">
      <c r="A5" s="47">
        <v>2</v>
      </c>
      <c r="B5" s="48" t="s">
        <v>101</v>
      </c>
      <c r="C5" s="49" t="s">
        <v>7</v>
      </c>
      <c r="D5" s="65">
        <f>'composicao-precos'!D8</f>
        <v>1050</v>
      </c>
      <c r="E5" s="51">
        <v>3</v>
      </c>
      <c r="F5" s="49">
        <f>D5*E5</f>
        <v>3150</v>
      </c>
    </row>
    <row r="6" spans="1:6" x14ac:dyDescent="0.2">
      <c r="A6" s="47">
        <v>3</v>
      </c>
      <c r="B6" s="48" t="s">
        <v>89</v>
      </c>
      <c r="C6" s="49" t="s">
        <v>7</v>
      </c>
      <c r="D6" s="65">
        <f>'composicao-precos'!D9</f>
        <v>1250</v>
      </c>
      <c r="E6" s="51">
        <v>1</v>
      </c>
      <c r="F6" s="49">
        <f t="shared" ref="F6:F17" si="0">D6*E6</f>
        <v>1250</v>
      </c>
    </row>
    <row r="7" spans="1:6" x14ac:dyDescent="0.2">
      <c r="A7" s="47">
        <v>4</v>
      </c>
      <c r="B7" s="48" t="s">
        <v>90</v>
      </c>
      <c r="C7" s="49" t="s">
        <v>7</v>
      </c>
      <c r="D7" s="65">
        <f>'composicao-precos'!D10</f>
        <v>14500</v>
      </c>
      <c r="E7" s="51">
        <v>0</v>
      </c>
      <c r="F7" s="49">
        <f t="shared" si="0"/>
        <v>0</v>
      </c>
    </row>
    <row r="8" spans="1:6" x14ac:dyDescent="0.2">
      <c r="A8" s="47">
        <v>5</v>
      </c>
      <c r="B8" s="48" t="s">
        <v>129</v>
      </c>
      <c r="C8" s="49" t="s">
        <v>7</v>
      </c>
      <c r="D8" s="65">
        <f>'composicao-precos'!D11</f>
        <v>3500</v>
      </c>
      <c r="E8" s="51">
        <v>1</v>
      </c>
      <c r="F8" s="49">
        <f t="shared" si="0"/>
        <v>3500</v>
      </c>
    </row>
    <row r="9" spans="1:6" x14ac:dyDescent="0.2">
      <c r="A9" s="47">
        <v>6</v>
      </c>
      <c r="B9" s="48" t="s">
        <v>130</v>
      </c>
      <c r="C9" s="49" t="s">
        <v>7</v>
      </c>
      <c r="D9" s="65">
        <f>'composicao-precos'!D12</f>
        <v>1250</v>
      </c>
      <c r="E9" s="51">
        <v>0</v>
      </c>
      <c r="F9" s="49">
        <f t="shared" si="0"/>
        <v>0</v>
      </c>
    </row>
    <row r="10" spans="1:6" x14ac:dyDescent="0.2">
      <c r="A10" s="47">
        <v>7</v>
      </c>
      <c r="B10" s="48" t="s">
        <v>131</v>
      </c>
      <c r="C10" s="49" t="s">
        <v>7</v>
      </c>
      <c r="D10" s="65">
        <f>'composicao-precos'!D13</f>
        <v>600</v>
      </c>
      <c r="E10" s="51">
        <v>1</v>
      </c>
      <c r="F10" s="49">
        <f t="shared" si="0"/>
        <v>600</v>
      </c>
    </row>
    <row r="11" spans="1:6" x14ac:dyDescent="0.2">
      <c r="A11" s="47">
        <v>8</v>
      </c>
      <c r="B11" s="48" t="s">
        <v>94</v>
      </c>
      <c r="C11" s="49" t="s">
        <v>7</v>
      </c>
      <c r="D11" s="65">
        <f>'composicao-precos'!D14</f>
        <v>750</v>
      </c>
      <c r="E11" s="51">
        <v>1</v>
      </c>
      <c r="F11" s="49">
        <f t="shared" si="0"/>
        <v>750</v>
      </c>
    </row>
    <row r="12" spans="1:6" x14ac:dyDescent="0.2">
      <c r="A12" s="47">
        <v>9</v>
      </c>
      <c r="B12" s="48" t="s">
        <v>132</v>
      </c>
      <c r="C12" s="49" t="s">
        <v>7</v>
      </c>
      <c r="D12" s="65">
        <f>'composicao-precos'!D15</f>
        <v>1600</v>
      </c>
      <c r="E12" s="51">
        <v>0</v>
      </c>
      <c r="F12" s="49">
        <f t="shared" si="0"/>
        <v>0</v>
      </c>
    </row>
    <row r="13" spans="1:6" x14ac:dyDescent="0.2">
      <c r="A13" s="47">
        <v>10</v>
      </c>
      <c r="B13" s="48" t="s">
        <v>133</v>
      </c>
      <c r="C13" s="49" t="s">
        <v>7</v>
      </c>
      <c r="D13" s="65">
        <f>'composicao-precos'!D16</f>
        <v>700</v>
      </c>
      <c r="E13" s="51">
        <v>1</v>
      </c>
      <c r="F13" s="49">
        <f t="shared" si="0"/>
        <v>700</v>
      </c>
    </row>
    <row r="14" spans="1:6" x14ac:dyDescent="0.2">
      <c r="A14" s="47">
        <v>11</v>
      </c>
      <c r="B14" s="48" t="s">
        <v>97</v>
      </c>
      <c r="C14" s="49" t="s">
        <v>7</v>
      </c>
      <c r="D14" s="65">
        <f>'composicao-precos'!D17</f>
        <v>400</v>
      </c>
      <c r="E14" s="51">
        <v>0</v>
      </c>
      <c r="F14" s="49">
        <f t="shared" si="0"/>
        <v>0</v>
      </c>
    </row>
    <row r="15" spans="1:6" ht="25.5" x14ac:dyDescent="0.2">
      <c r="A15" s="47">
        <v>12</v>
      </c>
      <c r="B15" s="48" t="s">
        <v>134</v>
      </c>
      <c r="C15" s="49" t="s">
        <v>7</v>
      </c>
      <c r="D15" s="65">
        <f>'composicao-precos'!D18</f>
        <v>700</v>
      </c>
      <c r="E15" s="51">
        <v>1</v>
      </c>
      <c r="F15" s="49">
        <f t="shared" si="0"/>
        <v>700</v>
      </c>
    </row>
    <row r="16" spans="1:6" ht="76.5" x14ac:dyDescent="0.2">
      <c r="A16" s="47">
        <v>13</v>
      </c>
      <c r="B16" s="48" t="s">
        <v>135</v>
      </c>
      <c r="C16" s="49" t="s">
        <v>7</v>
      </c>
      <c r="D16" s="65">
        <f>'composicao-precos'!D19</f>
        <v>850</v>
      </c>
      <c r="E16" s="51">
        <v>1</v>
      </c>
      <c r="F16" s="49">
        <f t="shared" si="0"/>
        <v>850</v>
      </c>
    </row>
    <row r="17" spans="1:6" ht="25.5" x14ac:dyDescent="0.2">
      <c r="A17" s="47">
        <v>14</v>
      </c>
      <c r="B17" s="48" t="s">
        <v>136</v>
      </c>
      <c r="C17" s="49" t="s">
        <v>7</v>
      </c>
      <c r="D17" s="65">
        <f>'composicao-precos'!D20</f>
        <v>750</v>
      </c>
      <c r="E17" s="51">
        <v>1</v>
      </c>
      <c r="F17" s="49">
        <f t="shared" si="0"/>
        <v>750</v>
      </c>
    </row>
    <row r="18" spans="1:6" x14ac:dyDescent="0.2">
      <c r="D18" s="53" t="s">
        <v>138</v>
      </c>
      <c r="E18" s="58"/>
      <c r="F18" s="56">
        <f>SUM(F4:F17)</f>
        <v>41350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3</v>
      </c>
      <c r="B3" s="33" t="s">
        <v>89</v>
      </c>
      <c r="C3" s="35" t="s">
        <v>7</v>
      </c>
      <c r="D3" s="35">
        <v>1</v>
      </c>
      <c r="E3" s="36">
        <f>IF(C20&lt;=25%,D20,MIN(E20:F20))</f>
        <v>1250</v>
      </c>
      <c r="F3" s="36">
        <f>MIN(H3:H17)</f>
        <v>500</v>
      </c>
      <c r="G3" s="5" t="s">
        <v>102</v>
      </c>
      <c r="H3" s="16">
        <v>2000</v>
      </c>
      <c r="I3" s="17">
        <f>IF(H3="","",(IF($C$20&lt;25%,"n/a",IF(H3&lt;=($D$20+$A$20),H3,"Descartado"))))</f>
        <v>2000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500</v>
      </c>
      <c r="I4" s="17">
        <f t="shared" ref="I4:I17" si="0">IF(H4="","",(IF($C$20&lt;25%,"n/a",IF(H4&lt;=($D$20+$A$20),H4,"Descartado"))))</f>
        <v>500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1060.6601717798212</v>
      </c>
      <c r="B20" s="8">
        <f>COUNT(H3:H17)</f>
        <v>2</v>
      </c>
      <c r="C20" s="9">
        <f>IF(B20&lt;2,"n/a",(A20/D20))</f>
        <v>0.84852813742385702</v>
      </c>
      <c r="D20" s="10">
        <f>IFERROR(ROUND(AVERAGE(H3:H17),2),"")</f>
        <v>1250</v>
      </c>
      <c r="E20" s="15">
        <f>IFERROR(ROUND(IF(B20&lt;2,"n/a",(IF(C20&lt;=25%,"n/a",AVERAGE(I3:I17)))),2),"n/a")</f>
        <v>1250</v>
      </c>
      <c r="F20" s="10">
        <f>IFERROR(ROUND(MEDIAN(H3:H17),2),"")</f>
        <v>1250</v>
      </c>
      <c r="G20" s="11" t="str">
        <f>IFERROR(INDEX(G3:G17,MATCH(H20,H3:H17,0)),"")</f>
        <v>Explorata Produtora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1250</v>
      </c>
    </row>
    <row r="23" spans="1:9" x14ac:dyDescent="0.25">
      <c r="G23" s="13" t="s">
        <v>6</v>
      </c>
      <c r="H23" s="14">
        <f>ROUND(H22,2)*D3</f>
        <v>1250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D20" sqref="D20"/>
    </sheetView>
  </sheetViews>
  <sheetFormatPr defaultRowHeight="12.75" x14ac:dyDescent="0.2"/>
  <cols>
    <col min="1" max="1" width="15.7109375" style="41" customWidth="1"/>
    <col min="2" max="2" width="45.7109375" style="40" customWidth="1"/>
    <col min="3" max="4" width="15.7109375" style="41" customWidth="1"/>
    <col min="5" max="6" width="10.7109375" style="41" customWidth="1"/>
    <col min="7" max="16384" width="9.140625" style="41"/>
  </cols>
  <sheetData>
    <row r="1" spans="1:6" ht="15" customHeight="1" x14ac:dyDescent="0.2">
      <c r="A1" s="57" t="s">
        <v>137</v>
      </c>
      <c r="E1" s="42" t="s">
        <v>107</v>
      </c>
      <c r="F1" s="42"/>
    </row>
    <row r="2" spans="1:6" ht="15" customHeight="1" x14ac:dyDescent="0.2">
      <c r="E2" s="61" t="s">
        <v>110</v>
      </c>
      <c r="F2" s="62"/>
    </row>
    <row r="3" spans="1:6" s="46" customFormat="1" ht="25.5" x14ac:dyDescent="0.25">
      <c r="A3" s="44" t="s">
        <v>1</v>
      </c>
      <c r="B3" s="44" t="s">
        <v>116</v>
      </c>
      <c r="C3" s="44" t="s">
        <v>117</v>
      </c>
      <c r="D3" s="63" t="s">
        <v>118</v>
      </c>
      <c r="E3" s="64" t="s">
        <v>122</v>
      </c>
      <c r="F3" s="44" t="s">
        <v>6</v>
      </c>
    </row>
    <row r="4" spans="1:6" ht="25.5" x14ac:dyDescent="0.2">
      <c r="A4" s="47">
        <v>1</v>
      </c>
      <c r="B4" s="48" t="s">
        <v>104</v>
      </c>
      <c r="C4" s="49" t="s">
        <v>7</v>
      </c>
      <c r="D4" s="65">
        <f>'composicao-precos'!D7</f>
        <v>4850</v>
      </c>
      <c r="E4" s="51">
        <v>7</v>
      </c>
      <c r="F4" s="49">
        <f>D4*E4</f>
        <v>33950</v>
      </c>
    </row>
    <row r="5" spans="1:6" ht="25.5" x14ac:dyDescent="0.2">
      <c r="A5" s="47">
        <v>2</v>
      </c>
      <c r="B5" s="48" t="s">
        <v>101</v>
      </c>
      <c r="C5" s="49" t="s">
        <v>7</v>
      </c>
      <c r="D5" s="65">
        <f>'composicao-precos'!D8</f>
        <v>1050</v>
      </c>
      <c r="E5" s="51">
        <v>4</v>
      </c>
      <c r="F5" s="49">
        <f>D5*E5</f>
        <v>4200</v>
      </c>
    </row>
    <row r="6" spans="1:6" x14ac:dyDescent="0.2">
      <c r="A6" s="47">
        <v>3</v>
      </c>
      <c r="B6" s="48" t="s">
        <v>89</v>
      </c>
      <c r="C6" s="49" t="s">
        <v>7</v>
      </c>
      <c r="D6" s="65">
        <f>'composicao-precos'!D9</f>
        <v>1250</v>
      </c>
      <c r="E6" s="51">
        <v>1</v>
      </c>
      <c r="F6" s="49">
        <f t="shared" ref="F6:F17" si="0">D6*E6</f>
        <v>1250</v>
      </c>
    </row>
    <row r="7" spans="1:6" x14ac:dyDescent="0.2">
      <c r="A7" s="47">
        <v>4</v>
      </c>
      <c r="B7" s="48" t="s">
        <v>90</v>
      </c>
      <c r="C7" s="49" t="s">
        <v>7</v>
      </c>
      <c r="D7" s="65">
        <f>'composicao-precos'!D10</f>
        <v>14500</v>
      </c>
      <c r="E7" s="51">
        <v>0</v>
      </c>
      <c r="F7" s="49">
        <f t="shared" si="0"/>
        <v>0</v>
      </c>
    </row>
    <row r="8" spans="1:6" x14ac:dyDescent="0.2">
      <c r="A8" s="47">
        <v>5</v>
      </c>
      <c r="B8" s="48" t="s">
        <v>129</v>
      </c>
      <c r="C8" s="49" t="s">
        <v>7</v>
      </c>
      <c r="D8" s="65">
        <f>'composicao-precos'!D11</f>
        <v>3500</v>
      </c>
      <c r="E8" s="51">
        <v>1</v>
      </c>
      <c r="F8" s="49">
        <f t="shared" si="0"/>
        <v>3500</v>
      </c>
    </row>
    <row r="9" spans="1:6" x14ac:dyDescent="0.2">
      <c r="A9" s="47">
        <v>6</v>
      </c>
      <c r="B9" s="48" t="s">
        <v>130</v>
      </c>
      <c r="C9" s="49" t="s">
        <v>7</v>
      </c>
      <c r="D9" s="65">
        <f>'composicao-precos'!D12</f>
        <v>1250</v>
      </c>
      <c r="E9" s="51">
        <v>0</v>
      </c>
      <c r="F9" s="49">
        <f t="shared" si="0"/>
        <v>0</v>
      </c>
    </row>
    <row r="10" spans="1:6" x14ac:dyDescent="0.2">
      <c r="A10" s="47">
        <v>7</v>
      </c>
      <c r="B10" s="48" t="s">
        <v>131</v>
      </c>
      <c r="C10" s="49" t="s">
        <v>7</v>
      </c>
      <c r="D10" s="65">
        <f>'composicao-precos'!D13</f>
        <v>600</v>
      </c>
      <c r="E10" s="51">
        <v>1</v>
      </c>
      <c r="F10" s="49">
        <f t="shared" si="0"/>
        <v>600</v>
      </c>
    </row>
    <row r="11" spans="1:6" x14ac:dyDescent="0.2">
      <c r="A11" s="47">
        <v>8</v>
      </c>
      <c r="B11" s="48" t="s">
        <v>94</v>
      </c>
      <c r="C11" s="49" t="s">
        <v>7</v>
      </c>
      <c r="D11" s="65">
        <f>'composicao-precos'!D14</f>
        <v>750</v>
      </c>
      <c r="E11" s="51">
        <v>1</v>
      </c>
      <c r="F11" s="49">
        <f t="shared" si="0"/>
        <v>750</v>
      </c>
    </row>
    <row r="12" spans="1:6" x14ac:dyDescent="0.2">
      <c r="A12" s="47">
        <v>9</v>
      </c>
      <c r="B12" s="48" t="s">
        <v>132</v>
      </c>
      <c r="C12" s="49" t="s">
        <v>7</v>
      </c>
      <c r="D12" s="65">
        <f>'composicao-precos'!D15</f>
        <v>1600</v>
      </c>
      <c r="E12" s="51">
        <v>0</v>
      </c>
      <c r="F12" s="49">
        <f t="shared" si="0"/>
        <v>0</v>
      </c>
    </row>
    <row r="13" spans="1:6" x14ac:dyDescent="0.2">
      <c r="A13" s="47">
        <v>10</v>
      </c>
      <c r="B13" s="48" t="s">
        <v>133</v>
      </c>
      <c r="C13" s="49" t="s">
        <v>7</v>
      </c>
      <c r="D13" s="65">
        <f>'composicao-precos'!D16</f>
        <v>700</v>
      </c>
      <c r="E13" s="51">
        <v>1</v>
      </c>
      <c r="F13" s="49">
        <f t="shared" si="0"/>
        <v>700</v>
      </c>
    </row>
    <row r="14" spans="1:6" x14ac:dyDescent="0.2">
      <c r="A14" s="47">
        <v>11</v>
      </c>
      <c r="B14" s="48" t="s">
        <v>97</v>
      </c>
      <c r="C14" s="49" t="s">
        <v>7</v>
      </c>
      <c r="D14" s="65">
        <f>'composicao-precos'!D17</f>
        <v>400</v>
      </c>
      <c r="E14" s="51">
        <v>0</v>
      </c>
      <c r="F14" s="49">
        <f t="shared" si="0"/>
        <v>0</v>
      </c>
    </row>
    <row r="15" spans="1:6" ht="25.5" x14ac:dyDescent="0.2">
      <c r="A15" s="47">
        <v>12</v>
      </c>
      <c r="B15" s="48" t="s">
        <v>134</v>
      </c>
      <c r="C15" s="49" t="s">
        <v>7</v>
      </c>
      <c r="D15" s="65">
        <f>'composicao-precos'!D18</f>
        <v>700</v>
      </c>
      <c r="E15" s="51">
        <v>1</v>
      </c>
      <c r="F15" s="49">
        <f t="shared" si="0"/>
        <v>700</v>
      </c>
    </row>
    <row r="16" spans="1:6" ht="76.5" x14ac:dyDescent="0.2">
      <c r="A16" s="47">
        <v>13</v>
      </c>
      <c r="B16" s="48" t="s">
        <v>135</v>
      </c>
      <c r="C16" s="49" t="s">
        <v>7</v>
      </c>
      <c r="D16" s="65">
        <f>'composicao-precos'!D19</f>
        <v>850</v>
      </c>
      <c r="E16" s="51">
        <v>1</v>
      </c>
      <c r="F16" s="49">
        <f t="shared" si="0"/>
        <v>850</v>
      </c>
    </row>
    <row r="17" spans="1:6" ht="25.5" x14ac:dyDescent="0.2">
      <c r="A17" s="47">
        <v>14</v>
      </c>
      <c r="B17" s="48" t="s">
        <v>136</v>
      </c>
      <c r="C17" s="49" t="s">
        <v>7</v>
      </c>
      <c r="D17" s="65">
        <f>'composicao-precos'!D20</f>
        <v>750</v>
      </c>
      <c r="E17" s="51">
        <v>1</v>
      </c>
      <c r="F17" s="49">
        <f t="shared" si="0"/>
        <v>750</v>
      </c>
    </row>
    <row r="18" spans="1:6" x14ac:dyDescent="0.2">
      <c r="D18" s="53" t="s">
        <v>138</v>
      </c>
      <c r="E18" s="58"/>
      <c r="F18" s="56">
        <f>SUM(F4:F17)</f>
        <v>47250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D20" sqref="D20"/>
    </sheetView>
  </sheetViews>
  <sheetFormatPr defaultRowHeight="12.75" x14ac:dyDescent="0.2"/>
  <cols>
    <col min="1" max="1" width="15.7109375" style="41" customWidth="1"/>
    <col min="2" max="2" width="45.7109375" style="40" customWidth="1"/>
    <col min="3" max="4" width="15.7109375" style="41" customWidth="1"/>
    <col min="5" max="6" width="10.7109375" style="41" customWidth="1"/>
    <col min="7" max="16384" width="9.140625" style="41"/>
  </cols>
  <sheetData>
    <row r="1" spans="1:6" ht="15" customHeight="1" x14ac:dyDescent="0.2">
      <c r="A1" s="57" t="s">
        <v>137</v>
      </c>
      <c r="E1" s="42" t="s">
        <v>107</v>
      </c>
      <c r="F1" s="42"/>
    </row>
    <row r="2" spans="1:6" ht="15" customHeight="1" x14ac:dyDescent="0.2">
      <c r="E2" s="61" t="s">
        <v>111</v>
      </c>
      <c r="F2" s="62"/>
    </row>
    <row r="3" spans="1:6" s="46" customFormat="1" ht="25.5" x14ac:dyDescent="0.25">
      <c r="A3" s="44" t="s">
        <v>1</v>
      </c>
      <c r="B3" s="44" t="s">
        <v>116</v>
      </c>
      <c r="C3" s="44" t="s">
        <v>117</v>
      </c>
      <c r="D3" s="63" t="s">
        <v>118</v>
      </c>
      <c r="E3" s="64" t="s">
        <v>123</v>
      </c>
      <c r="F3" s="44" t="s">
        <v>6</v>
      </c>
    </row>
    <row r="4" spans="1:6" ht="25.5" x14ac:dyDescent="0.2">
      <c r="A4" s="47">
        <v>1</v>
      </c>
      <c r="B4" s="48" t="s">
        <v>104</v>
      </c>
      <c r="C4" s="49" t="s">
        <v>7</v>
      </c>
      <c r="D4" s="65">
        <f>'composicao-precos'!D7</f>
        <v>4850</v>
      </c>
      <c r="E4" s="51">
        <v>8</v>
      </c>
      <c r="F4" s="49">
        <f>D4*E4</f>
        <v>38800</v>
      </c>
    </row>
    <row r="5" spans="1:6" ht="25.5" x14ac:dyDescent="0.2">
      <c r="A5" s="47">
        <v>2</v>
      </c>
      <c r="B5" s="48" t="s">
        <v>101</v>
      </c>
      <c r="C5" s="49" t="s">
        <v>7</v>
      </c>
      <c r="D5" s="65">
        <f>'composicao-precos'!D8</f>
        <v>1050</v>
      </c>
      <c r="E5" s="51">
        <v>5</v>
      </c>
      <c r="F5" s="49">
        <f>D5*E5</f>
        <v>5250</v>
      </c>
    </row>
    <row r="6" spans="1:6" x14ac:dyDescent="0.2">
      <c r="A6" s="47">
        <v>3</v>
      </c>
      <c r="B6" s="48" t="s">
        <v>89</v>
      </c>
      <c r="C6" s="49" t="s">
        <v>7</v>
      </c>
      <c r="D6" s="65">
        <f>'composicao-precos'!D9</f>
        <v>1250</v>
      </c>
      <c r="E6" s="51">
        <v>1</v>
      </c>
      <c r="F6" s="49">
        <f t="shared" ref="F6:F17" si="0">D6*E6</f>
        <v>1250</v>
      </c>
    </row>
    <row r="7" spans="1:6" x14ac:dyDescent="0.2">
      <c r="A7" s="47">
        <v>4</v>
      </c>
      <c r="B7" s="48" t="s">
        <v>90</v>
      </c>
      <c r="C7" s="49" t="s">
        <v>7</v>
      </c>
      <c r="D7" s="65">
        <f>'composicao-precos'!D10</f>
        <v>14500</v>
      </c>
      <c r="E7" s="51">
        <v>0</v>
      </c>
      <c r="F7" s="49">
        <f t="shared" si="0"/>
        <v>0</v>
      </c>
    </row>
    <row r="8" spans="1:6" x14ac:dyDescent="0.2">
      <c r="A8" s="47">
        <v>5</v>
      </c>
      <c r="B8" s="48" t="s">
        <v>129</v>
      </c>
      <c r="C8" s="49" t="s">
        <v>7</v>
      </c>
      <c r="D8" s="65">
        <f>'composicao-precos'!D11</f>
        <v>3500</v>
      </c>
      <c r="E8" s="51">
        <v>1</v>
      </c>
      <c r="F8" s="49">
        <f t="shared" si="0"/>
        <v>3500</v>
      </c>
    </row>
    <row r="9" spans="1:6" x14ac:dyDescent="0.2">
      <c r="A9" s="47">
        <v>6</v>
      </c>
      <c r="B9" s="48" t="s">
        <v>130</v>
      </c>
      <c r="C9" s="49" t="s">
        <v>7</v>
      </c>
      <c r="D9" s="65">
        <f>'composicao-precos'!D12</f>
        <v>1250</v>
      </c>
      <c r="E9" s="51">
        <v>0</v>
      </c>
      <c r="F9" s="49">
        <f t="shared" si="0"/>
        <v>0</v>
      </c>
    </row>
    <row r="10" spans="1:6" x14ac:dyDescent="0.2">
      <c r="A10" s="47">
        <v>7</v>
      </c>
      <c r="B10" s="48" t="s">
        <v>131</v>
      </c>
      <c r="C10" s="49" t="s">
        <v>7</v>
      </c>
      <c r="D10" s="65">
        <f>'composicao-precos'!D13</f>
        <v>600</v>
      </c>
      <c r="E10" s="51">
        <v>1</v>
      </c>
      <c r="F10" s="49">
        <f t="shared" si="0"/>
        <v>600</v>
      </c>
    </row>
    <row r="11" spans="1:6" x14ac:dyDescent="0.2">
      <c r="A11" s="47">
        <v>8</v>
      </c>
      <c r="B11" s="48" t="s">
        <v>94</v>
      </c>
      <c r="C11" s="49" t="s">
        <v>7</v>
      </c>
      <c r="D11" s="65">
        <f>'composicao-precos'!D14</f>
        <v>750</v>
      </c>
      <c r="E11" s="51">
        <v>1</v>
      </c>
      <c r="F11" s="49">
        <f t="shared" si="0"/>
        <v>750</v>
      </c>
    </row>
    <row r="12" spans="1:6" x14ac:dyDescent="0.2">
      <c r="A12" s="47">
        <v>9</v>
      </c>
      <c r="B12" s="48" t="s">
        <v>132</v>
      </c>
      <c r="C12" s="49" t="s">
        <v>7</v>
      </c>
      <c r="D12" s="65">
        <f>'composicao-precos'!D15</f>
        <v>1600</v>
      </c>
      <c r="E12" s="51">
        <v>0</v>
      </c>
      <c r="F12" s="49">
        <f t="shared" si="0"/>
        <v>0</v>
      </c>
    </row>
    <row r="13" spans="1:6" x14ac:dyDescent="0.2">
      <c r="A13" s="47">
        <v>10</v>
      </c>
      <c r="B13" s="48" t="s">
        <v>133</v>
      </c>
      <c r="C13" s="49" t="s">
        <v>7</v>
      </c>
      <c r="D13" s="65">
        <f>'composicao-precos'!D16</f>
        <v>700</v>
      </c>
      <c r="E13" s="51">
        <v>1</v>
      </c>
      <c r="F13" s="49">
        <f t="shared" si="0"/>
        <v>700</v>
      </c>
    </row>
    <row r="14" spans="1:6" x14ac:dyDescent="0.2">
      <c r="A14" s="47">
        <v>11</v>
      </c>
      <c r="B14" s="48" t="s">
        <v>97</v>
      </c>
      <c r="C14" s="49" t="s">
        <v>7</v>
      </c>
      <c r="D14" s="65">
        <f>'composicao-precos'!D17</f>
        <v>400</v>
      </c>
      <c r="E14" s="51">
        <v>0</v>
      </c>
      <c r="F14" s="49">
        <f t="shared" si="0"/>
        <v>0</v>
      </c>
    </row>
    <row r="15" spans="1:6" ht="25.5" x14ac:dyDescent="0.2">
      <c r="A15" s="47">
        <v>12</v>
      </c>
      <c r="B15" s="48" t="s">
        <v>134</v>
      </c>
      <c r="C15" s="49" t="s">
        <v>7</v>
      </c>
      <c r="D15" s="65">
        <f>'composicao-precos'!D18</f>
        <v>700</v>
      </c>
      <c r="E15" s="51">
        <v>1</v>
      </c>
      <c r="F15" s="49">
        <f t="shared" si="0"/>
        <v>700</v>
      </c>
    </row>
    <row r="16" spans="1:6" ht="76.5" x14ac:dyDescent="0.2">
      <c r="A16" s="47">
        <v>13</v>
      </c>
      <c r="B16" s="48" t="s">
        <v>135</v>
      </c>
      <c r="C16" s="49" t="s">
        <v>7</v>
      </c>
      <c r="D16" s="65">
        <f>'composicao-precos'!D19</f>
        <v>850</v>
      </c>
      <c r="E16" s="51">
        <v>1</v>
      </c>
      <c r="F16" s="49">
        <f t="shared" si="0"/>
        <v>850</v>
      </c>
    </row>
    <row r="17" spans="1:6" ht="25.5" x14ac:dyDescent="0.2">
      <c r="A17" s="47">
        <v>14</v>
      </c>
      <c r="B17" s="48" t="s">
        <v>136</v>
      </c>
      <c r="C17" s="49" t="s">
        <v>7</v>
      </c>
      <c r="D17" s="65">
        <f>'composicao-precos'!D20</f>
        <v>750</v>
      </c>
      <c r="E17" s="51">
        <v>1</v>
      </c>
      <c r="F17" s="49">
        <f t="shared" si="0"/>
        <v>750</v>
      </c>
    </row>
    <row r="18" spans="1:6" x14ac:dyDescent="0.2">
      <c r="D18" s="53" t="s">
        <v>138</v>
      </c>
      <c r="E18" s="58"/>
      <c r="F18" s="56">
        <f>SUM(F4:F17)</f>
        <v>53150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D20" sqref="D20"/>
    </sheetView>
  </sheetViews>
  <sheetFormatPr defaultRowHeight="12.75" x14ac:dyDescent="0.2"/>
  <cols>
    <col min="1" max="1" width="15.7109375" style="41" customWidth="1"/>
    <col min="2" max="2" width="45.7109375" style="40" customWidth="1"/>
    <col min="3" max="4" width="15.7109375" style="41" customWidth="1"/>
    <col min="5" max="6" width="10.7109375" style="41" customWidth="1"/>
    <col min="7" max="16384" width="9.140625" style="41"/>
  </cols>
  <sheetData>
    <row r="1" spans="1:6" ht="15" customHeight="1" x14ac:dyDescent="0.2">
      <c r="A1" s="57" t="s">
        <v>137</v>
      </c>
      <c r="E1" s="42" t="s">
        <v>107</v>
      </c>
      <c r="F1" s="42"/>
    </row>
    <row r="2" spans="1:6" ht="15" customHeight="1" x14ac:dyDescent="0.2">
      <c r="E2" s="61" t="s">
        <v>112</v>
      </c>
      <c r="F2" s="62"/>
    </row>
    <row r="3" spans="1:6" s="46" customFormat="1" ht="25.5" x14ac:dyDescent="0.25">
      <c r="A3" s="44" t="s">
        <v>1</v>
      </c>
      <c r="B3" s="44" t="s">
        <v>116</v>
      </c>
      <c r="C3" s="44" t="s">
        <v>117</v>
      </c>
      <c r="D3" s="63" t="s">
        <v>118</v>
      </c>
      <c r="E3" s="64" t="s">
        <v>124</v>
      </c>
      <c r="F3" s="44" t="s">
        <v>6</v>
      </c>
    </row>
    <row r="4" spans="1:6" ht="25.5" x14ac:dyDescent="0.2">
      <c r="A4" s="47">
        <v>1</v>
      </c>
      <c r="B4" s="48" t="s">
        <v>104</v>
      </c>
      <c r="C4" s="49" t="s">
        <v>7</v>
      </c>
      <c r="D4" s="65">
        <f>'composicao-precos'!D7</f>
        <v>4850</v>
      </c>
      <c r="E4" s="51">
        <v>9</v>
      </c>
      <c r="F4" s="49">
        <f>D4*E4</f>
        <v>43650</v>
      </c>
    </row>
    <row r="5" spans="1:6" ht="25.5" x14ac:dyDescent="0.2">
      <c r="A5" s="47">
        <v>2</v>
      </c>
      <c r="B5" s="48" t="s">
        <v>101</v>
      </c>
      <c r="C5" s="49" t="s">
        <v>7</v>
      </c>
      <c r="D5" s="65">
        <f>'composicao-precos'!D8</f>
        <v>1050</v>
      </c>
      <c r="E5" s="51">
        <v>6</v>
      </c>
      <c r="F5" s="49">
        <f>D5*E5</f>
        <v>6300</v>
      </c>
    </row>
    <row r="6" spans="1:6" x14ac:dyDescent="0.2">
      <c r="A6" s="47">
        <v>3</v>
      </c>
      <c r="B6" s="48" t="s">
        <v>89</v>
      </c>
      <c r="C6" s="49" t="s">
        <v>7</v>
      </c>
      <c r="D6" s="65">
        <f>'composicao-precos'!D9</f>
        <v>1250</v>
      </c>
      <c r="E6" s="51">
        <v>1</v>
      </c>
      <c r="F6" s="49">
        <f t="shared" ref="F6:F17" si="0">D6*E6</f>
        <v>1250</v>
      </c>
    </row>
    <row r="7" spans="1:6" x14ac:dyDescent="0.2">
      <c r="A7" s="47">
        <v>4</v>
      </c>
      <c r="B7" s="48" t="s">
        <v>90</v>
      </c>
      <c r="C7" s="49" t="s">
        <v>7</v>
      </c>
      <c r="D7" s="65">
        <f>'composicao-precos'!D10</f>
        <v>14500</v>
      </c>
      <c r="E7" s="51">
        <v>0</v>
      </c>
      <c r="F7" s="49">
        <f t="shared" si="0"/>
        <v>0</v>
      </c>
    </row>
    <row r="8" spans="1:6" x14ac:dyDescent="0.2">
      <c r="A8" s="47">
        <v>5</v>
      </c>
      <c r="B8" s="48" t="s">
        <v>129</v>
      </c>
      <c r="C8" s="49" t="s">
        <v>7</v>
      </c>
      <c r="D8" s="65">
        <f>'composicao-precos'!D11</f>
        <v>3500</v>
      </c>
      <c r="E8" s="51">
        <v>1</v>
      </c>
      <c r="F8" s="49">
        <f t="shared" si="0"/>
        <v>3500</v>
      </c>
    </row>
    <row r="9" spans="1:6" x14ac:dyDescent="0.2">
      <c r="A9" s="47">
        <v>6</v>
      </c>
      <c r="B9" s="48" t="s">
        <v>130</v>
      </c>
      <c r="C9" s="49" t="s">
        <v>7</v>
      </c>
      <c r="D9" s="65">
        <f>'composicao-precos'!D12</f>
        <v>1250</v>
      </c>
      <c r="E9" s="51">
        <v>0</v>
      </c>
      <c r="F9" s="49">
        <f t="shared" si="0"/>
        <v>0</v>
      </c>
    </row>
    <row r="10" spans="1:6" x14ac:dyDescent="0.2">
      <c r="A10" s="47">
        <v>7</v>
      </c>
      <c r="B10" s="48" t="s">
        <v>131</v>
      </c>
      <c r="C10" s="49" t="s">
        <v>7</v>
      </c>
      <c r="D10" s="65">
        <f>'composicao-precos'!D13</f>
        <v>600</v>
      </c>
      <c r="E10" s="51">
        <v>1</v>
      </c>
      <c r="F10" s="49">
        <f t="shared" si="0"/>
        <v>600</v>
      </c>
    </row>
    <row r="11" spans="1:6" x14ac:dyDescent="0.2">
      <c r="A11" s="47">
        <v>8</v>
      </c>
      <c r="B11" s="48" t="s">
        <v>94</v>
      </c>
      <c r="C11" s="49" t="s">
        <v>7</v>
      </c>
      <c r="D11" s="65">
        <f>'composicao-precos'!D14</f>
        <v>750</v>
      </c>
      <c r="E11" s="51">
        <v>1</v>
      </c>
      <c r="F11" s="49">
        <f t="shared" si="0"/>
        <v>750</v>
      </c>
    </row>
    <row r="12" spans="1:6" x14ac:dyDescent="0.2">
      <c r="A12" s="47">
        <v>9</v>
      </c>
      <c r="B12" s="48" t="s">
        <v>132</v>
      </c>
      <c r="C12" s="49" t="s">
        <v>7</v>
      </c>
      <c r="D12" s="65">
        <f>'composicao-precos'!D15</f>
        <v>1600</v>
      </c>
      <c r="E12" s="51">
        <v>0</v>
      </c>
      <c r="F12" s="49">
        <f t="shared" si="0"/>
        <v>0</v>
      </c>
    </row>
    <row r="13" spans="1:6" x14ac:dyDescent="0.2">
      <c r="A13" s="47">
        <v>10</v>
      </c>
      <c r="B13" s="48" t="s">
        <v>133</v>
      </c>
      <c r="C13" s="49" t="s">
        <v>7</v>
      </c>
      <c r="D13" s="65">
        <f>'composicao-precos'!D16</f>
        <v>700</v>
      </c>
      <c r="E13" s="51">
        <v>1</v>
      </c>
      <c r="F13" s="49">
        <f t="shared" si="0"/>
        <v>700</v>
      </c>
    </row>
    <row r="14" spans="1:6" x14ac:dyDescent="0.2">
      <c r="A14" s="47">
        <v>11</v>
      </c>
      <c r="B14" s="48" t="s">
        <v>97</v>
      </c>
      <c r="C14" s="49" t="s">
        <v>7</v>
      </c>
      <c r="D14" s="65">
        <f>'composicao-precos'!D17</f>
        <v>400</v>
      </c>
      <c r="E14" s="51">
        <v>0</v>
      </c>
      <c r="F14" s="49">
        <f t="shared" si="0"/>
        <v>0</v>
      </c>
    </row>
    <row r="15" spans="1:6" ht="25.5" x14ac:dyDescent="0.2">
      <c r="A15" s="47">
        <v>12</v>
      </c>
      <c r="B15" s="48" t="s">
        <v>134</v>
      </c>
      <c r="C15" s="49" t="s">
        <v>7</v>
      </c>
      <c r="D15" s="65">
        <f>'composicao-precos'!D18</f>
        <v>700</v>
      </c>
      <c r="E15" s="51">
        <v>1</v>
      </c>
      <c r="F15" s="49">
        <f t="shared" si="0"/>
        <v>700</v>
      </c>
    </row>
    <row r="16" spans="1:6" ht="76.5" x14ac:dyDescent="0.2">
      <c r="A16" s="47">
        <v>13</v>
      </c>
      <c r="B16" s="48" t="s">
        <v>135</v>
      </c>
      <c r="C16" s="49" t="s">
        <v>7</v>
      </c>
      <c r="D16" s="65">
        <f>'composicao-precos'!D19</f>
        <v>850</v>
      </c>
      <c r="E16" s="51">
        <v>1</v>
      </c>
      <c r="F16" s="49">
        <f t="shared" si="0"/>
        <v>850</v>
      </c>
    </row>
    <row r="17" spans="1:6" ht="25.5" x14ac:dyDescent="0.2">
      <c r="A17" s="47">
        <v>14</v>
      </c>
      <c r="B17" s="48" t="s">
        <v>136</v>
      </c>
      <c r="C17" s="49" t="s">
        <v>7</v>
      </c>
      <c r="D17" s="65">
        <f>'composicao-precos'!D20</f>
        <v>750</v>
      </c>
      <c r="E17" s="51">
        <v>1</v>
      </c>
      <c r="F17" s="49">
        <f t="shared" si="0"/>
        <v>750</v>
      </c>
    </row>
    <row r="18" spans="1:6" x14ac:dyDescent="0.2">
      <c r="D18" s="53" t="s">
        <v>138</v>
      </c>
      <c r="E18" s="58"/>
      <c r="F18" s="56">
        <f>SUM(F4:F17)</f>
        <v>59050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D20" sqref="D20"/>
    </sheetView>
  </sheetViews>
  <sheetFormatPr defaultRowHeight="12.75" x14ac:dyDescent="0.2"/>
  <cols>
    <col min="1" max="1" width="15.7109375" style="41" customWidth="1"/>
    <col min="2" max="2" width="45.7109375" style="40" customWidth="1"/>
    <col min="3" max="4" width="15.7109375" style="41" customWidth="1"/>
    <col min="5" max="6" width="10.7109375" style="41" customWidth="1"/>
    <col min="7" max="16384" width="9.140625" style="41"/>
  </cols>
  <sheetData>
    <row r="1" spans="1:6" ht="15" customHeight="1" x14ac:dyDescent="0.2">
      <c r="A1" s="57" t="s">
        <v>137</v>
      </c>
      <c r="E1" s="42" t="s">
        <v>107</v>
      </c>
      <c r="F1" s="42"/>
    </row>
    <row r="2" spans="1:6" ht="15" customHeight="1" x14ac:dyDescent="0.2">
      <c r="E2" s="61" t="s">
        <v>113</v>
      </c>
      <c r="F2" s="62"/>
    </row>
    <row r="3" spans="1:6" s="46" customFormat="1" ht="25.5" x14ac:dyDescent="0.25">
      <c r="A3" s="44" t="s">
        <v>1</v>
      </c>
      <c r="B3" s="44" t="s">
        <v>116</v>
      </c>
      <c r="C3" s="44" t="s">
        <v>117</v>
      </c>
      <c r="D3" s="63" t="s">
        <v>118</v>
      </c>
      <c r="E3" s="64" t="s">
        <v>125</v>
      </c>
      <c r="F3" s="44" t="s">
        <v>6</v>
      </c>
    </row>
    <row r="4" spans="1:6" ht="25.5" x14ac:dyDescent="0.2">
      <c r="A4" s="47">
        <v>1</v>
      </c>
      <c r="B4" s="48" t="s">
        <v>104</v>
      </c>
      <c r="C4" s="49" t="s">
        <v>7</v>
      </c>
      <c r="D4" s="65">
        <f>'composicao-precos'!D7</f>
        <v>4850</v>
      </c>
      <c r="E4" s="51">
        <v>10</v>
      </c>
      <c r="F4" s="49">
        <f>D4*E4</f>
        <v>48500</v>
      </c>
    </row>
    <row r="5" spans="1:6" ht="25.5" x14ac:dyDescent="0.2">
      <c r="A5" s="47">
        <v>2</v>
      </c>
      <c r="B5" s="48" t="s">
        <v>101</v>
      </c>
      <c r="C5" s="49" t="s">
        <v>7</v>
      </c>
      <c r="D5" s="65">
        <f>'composicao-precos'!D8</f>
        <v>1050</v>
      </c>
      <c r="E5" s="51">
        <v>7</v>
      </c>
      <c r="F5" s="49">
        <f>D5*E5</f>
        <v>7350</v>
      </c>
    </row>
    <row r="6" spans="1:6" x14ac:dyDescent="0.2">
      <c r="A6" s="47">
        <v>3</v>
      </c>
      <c r="B6" s="48" t="s">
        <v>89</v>
      </c>
      <c r="C6" s="49" t="s">
        <v>7</v>
      </c>
      <c r="D6" s="65">
        <f>'composicao-precos'!D9</f>
        <v>1250</v>
      </c>
      <c r="E6" s="51">
        <v>1</v>
      </c>
      <c r="F6" s="49">
        <f t="shared" ref="F6:F17" si="0">D6*E6</f>
        <v>1250</v>
      </c>
    </row>
    <row r="7" spans="1:6" x14ac:dyDescent="0.2">
      <c r="A7" s="47">
        <v>4</v>
      </c>
      <c r="B7" s="48" t="s">
        <v>90</v>
      </c>
      <c r="C7" s="49" t="s">
        <v>7</v>
      </c>
      <c r="D7" s="65">
        <f>'composicao-precos'!D10</f>
        <v>14500</v>
      </c>
      <c r="E7" s="51">
        <v>0</v>
      </c>
      <c r="F7" s="49">
        <f t="shared" si="0"/>
        <v>0</v>
      </c>
    </row>
    <row r="8" spans="1:6" x14ac:dyDescent="0.2">
      <c r="A8" s="47">
        <v>5</v>
      </c>
      <c r="B8" s="48" t="s">
        <v>129</v>
      </c>
      <c r="C8" s="49" t="s">
        <v>7</v>
      </c>
      <c r="D8" s="65">
        <f>'composicao-precos'!D11</f>
        <v>3500</v>
      </c>
      <c r="E8" s="51">
        <v>1</v>
      </c>
      <c r="F8" s="49">
        <f t="shared" si="0"/>
        <v>3500</v>
      </c>
    </row>
    <row r="9" spans="1:6" x14ac:dyDescent="0.2">
      <c r="A9" s="47">
        <v>6</v>
      </c>
      <c r="B9" s="48" t="s">
        <v>130</v>
      </c>
      <c r="C9" s="49" t="s">
        <v>7</v>
      </c>
      <c r="D9" s="65">
        <f>'composicao-precos'!D12</f>
        <v>1250</v>
      </c>
      <c r="E9" s="51">
        <v>0</v>
      </c>
      <c r="F9" s="49">
        <f t="shared" si="0"/>
        <v>0</v>
      </c>
    </row>
    <row r="10" spans="1:6" x14ac:dyDescent="0.2">
      <c r="A10" s="47">
        <v>7</v>
      </c>
      <c r="B10" s="48" t="s">
        <v>131</v>
      </c>
      <c r="C10" s="49" t="s">
        <v>7</v>
      </c>
      <c r="D10" s="65">
        <f>'composicao-precos'!D13</f>
        <v>600</v>
      </c>
      <c r="E10" s="51">
        <v>1</v>
      </c>
      <c r="F10" s="49">
        <f t="shared" si="0"/>
        <v>600</v>
      </c>
    </row>
    <row r="11" spans="1:6" x14ac:dyDescent="0.2">
      <c r="A11" s="47">
        <v>8</v>
      </c>
      <c r="B11" s="48" t="s">
        <v>94</v>
      </c>
      <c r="C11" s="49" t="s">
        <v>7</v>
      </c>
      <c r="D11" s="65">
        <f>'composicao-precos'!D14</f>
        <v>750</v>
      </c>
      <c r="E11" s="51">
        <v>1</v>
      </c>
      <c r="F11" s="49">
        <f t="shared" si="0"/>
        <v>750</v>
      </c>
    </row>
    <row r="12" spans="1:6" x14ac:dyDescent="0.2">
      <c r="A12" s="47">
        <v>9</v>
      </c>
      <c r="B12" s="48" t="s">
        <v>132</v>
      </c>
      <c r="C12" s="49" t="s">
        <v>7</v>
      </c>
      <c r="D12" s="65">
        <f>'composicao-precos'!D15</f>
        <v>1600</v>
      </c>
      <c r="E12" s="51">
        <v>0</v>
      </c>
      <c r="F12" s="49">
        <f t="shared" si="0"/>
        <v>0</v>
      </c>
    </row>
    <row r="13" spans="1:6" x14ac:dyDescent="0.2">
      <c r="A13" s="47">
        <v>10</v>
      </c>
      <c r="B13" s="48" t="s">
        <v>133</v>
      </c>
      <c r="C13" s="49" t="s">
        <v>7</v>
      </c>
      <c r="D13" s="65">
        <f>'composicao-precos'!D16</f>
        <v>700</v>
      </c>
      <c r="E13" s="51">
        <v>1</v>
      </c>
      <c r="F13" s="49">
        <f t="shared" si="0"/>
        <v>700</v>
      </c>
    </row>
    <row r="14" spans="1:6" x14ac:dyDescent="0.2">
      <c r="A14" s="47">
        <v>11</v>
      </c>
      <c r="B14" s="48" t="s">
        <v>97</v>
      </c>
      <c r="C14" s="49" t="s">
        <v>7</v>
      </c>
      <c r="D14" s="65">
        <f>'composicao-precos'!D17</f>
        <v>400</v>
      </c>
      <c r="E14" s="51">
        <v>0</v>
      </c>
      <c r="F14" s="49">
        <f t="shared" si="0"/>
        <v>0</v>
      </c>
    </row>
    <row r="15" spans="1:6" ht="25.5" x14ac:dyDescent="0.2">
      <c r="A15" s="47">
        <v>12</v>
      </c>
      <c r="B15" s="48" t="s">
        <v>134</v>
      </c>
      <c r="C15" s="49" t="s">
        <v>7</v>
      </c>
      <c r="D15" s="65">
        <f>'composicao-precos'!D18</f>
        <v>700</v>
      </c>
      <c r="E15" s="51">
        <v>1</v>
      </c>
      <c r="F15" s="49">
        <f t="shared" si="0"/>
        <v>700</v>
      </c>
    </row>
    <row r="16" spans="1:6" ht="76.5" x14ac:dyDescent="0.2">
      <c r="A16" s="47">
        <v>13</v>
      </c>
      <c r="B16" s="48" t="s">
        <v>135</v>
      </c>
      <c r="C16" s="49" t="s">
        <v>7</v>
      </c>
      <c r="D16" s="65">
        <f>'composicao-precos'!D19</f>
        <v>850</v>
      </c>
      <c r="E16" s="51">
        <v>1</v>
      </c>
      <c r="F16" s="49">
        <f t="shared" si="0"/>
        <v>850</v>
      </c>
    </row>
    <row r="17" spans="1:6" ht="25.5" x14ac:dyDescent="0.2">
      <c r="A17" s="47">
        <v>14</v>
      </c>
      <c r="B17" s="48" t="s">
        <v>136</v>
      </c>
      <c r="C17" s="49" t="s">
        <v>7</v>
      </c>
      <c r="D17" s="65">
        <f>'composicao-precos'!D20</f>
        <v>750</v>
      </c>
      <c r="E17" s="51">
        <v>1</v>
      </c>
      <c r="F17" s="49">
        <f t="shared" si="0"/>
        <v>750</v>
      </c>
    </row>
    <row r="18" spans="1:6" x14ac:dyDescent="0.2">
      <c r="D18" s="53" t="s">
        <v>138</v>
      </c>
      <c r="E18" s="58"/>
      <c r="F18" s="56">
        <f>SUM(F4:F17)</f>
        <v>64950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D20" sqref="D20"/>
    </sheetView>
  </sheetViews>
  <sheetFormatPr defaultRowHeight="12.75" x14ac:dyDescent="0.2"/>
  <cols>
    <col min="1" max="1" width="15.7109375" style="41" customWidth="1"/>
    <col min="2" max="2" width="45.7109375" style="40" customWidth="1"/>
    <col min="3" max="4" width="15.7109375" style="41" customWidth="1"/>
    <col min="5" max="6" width="10.7109375" style="41" customWidth="1"/>
    <col min="7" max="16384" width="9.140625" style="41"/>
  </cols>
  <sheetData>
    <row r="1" spans="1:6" ht="15" customHeight="1" x14ac:dyDescent="0.2">
      <c r="A1" s="57" t="s">
        <v>137</v>
      </c>
      <c r="E1" s="42" t="s">
        <v>107</v>
      </c>
      <c r="F1" s="42"/>
    </row>
    <row r="2" spans="1:6" ht="15" customHeight="1" x14ac:dyDescent="0.2">
      <c r="E2" s="61" t="s">
        <v>114</v>
      </c>
      <c r="F2" s="62"/>
    </row>
    <row r="3" spans="1:6" s="46" customFormat="1" ht="25.5" x14ac:dyDescent="0.25">
      <c r="A3" s="44" t="s">
        <v>1</v>
      </c>
      <c r="B3" s="44" t="s">
        <v>116</v>
      </c>
      <c r="C3" s="44" t="s">
        <v>117</v>
      </c>
      <c r="D3" s="63" t="s">
        <v>118</v>
      </c>
      <c r="E3" s="64" t="s">
        <v>126</v>
      </c>
      <c r="F3" s="44" t="s">
        <v>6</v>
      </c>
    </row>
    <row r="4" spans="1:6" ht="25.5" x14ac:dyDescent="0.2">
      <c r="A4" s="47">
        <v>1</v>
      </c>
      <c r="B4" s="48" t="s">
        <v>104</v>
      </c>
      <c r="C4" s="49" t="s">
        <v>7</v>
      </c>
      <c r="D4" s="65">
        <f>'composicao-precos'!D7</f>
        <v>4850</v>
      </c>
      <c r="E4" s="51">
        <v>11</v>
      </c>
      <c r="F4" s="49">
        <f>D4*E4</f>
        <v>53350</v>
      </c>
    </row>
    <row r="5" spans="1:6" ht="25.5" x14ac:dyDescent="0.2">
      <c r="A5" s="47">
        <v>2</v>
      </c>
      <c r="B5" s="48" t="s">
        <v>101</v>
      </c>
      <c r="C5" s="49" t="s">
        <v>7</v>
      </c>
      <c r="D5" s="65">
        <f>'composicao-precos'!D8</f>
        <v>1050</v>
      </c>
      <c r="E5" s="51">
        <v>8</v>
      </c>
      <c r="F5" s="49">
        <f>D5*E5</f>
        <v>8400</v>
      </c>
    </row>
    <row r="6" spans="1:6" x14ac:dyDescent="0.2">
      <c r="A6" s="47">
        <v>3</v>
      </c>
      <c r="B6" s="48" t="s">
        <v>89</v>
      </c>
      <c r="C6" s="49" t="s">
        <v>7</v>
      </c>
      <c r="D6" s="65">
        <f>'composicao-precos'!D9</f>
        <v>1250</v>
      </c>
      <c r="E6" s="51">
        <v>1</v>
      </c>
      <c r="F6" s="49">
        <f t="shared" ref="F6:F17" si="0">D6*E6</f>
        <v>1250</v>
      </c>
    </row>
    <row r="7" spans="1:6" x14ac:dyDescent="0.2">
      <c r="A7" s="47">
        <v>4</v>
      </c>
      <c r="B7" s="48" t="s">
        <v>90</v>
      </c>
      <c r="C7" s="49" t="s">
        <v>7</v>
      </c>
      <c r="D7" s="65">
        <f>'composicao-precos'!D10</f>
        <v>14500</v>
      </c>
      <c r="E7" s="51">
        <v>0</v>
      </c>
      <c r="F7" s="49">
        <f t="shared" si="0"/>
        <v>0</v>
      </c>
    </row>
    <row r="8" spans="1:6" x14ac:dyDescent="0.2">
      <c r="A8" s="47">
        <v>5</v>
      </c>
      <c r="B8" s="48" t="s">
        <v>129</v>
      </c>
      <c r="C8" s="49" t="s">
        <v>7</v>
      </c>
      <c r="D8" s="65">
        <f>'composicao-precos'!D11</f>
        <v>3500</v>
      </c>
      <c r="E8" s="51">
        <v>1</v>
      </c>
      <c r="F8" s="49">
        <f t="shared" si="0"/>
        <v>3500</v>
      </c>
    </row>
    <row r="9" spans="1:6" x14ac:dyDescent="0.2">
      <c r="A9" s="47">
        <v>6</v>
      </c>
      <c r="B9" s="48" t="s">
        <v>130</v>
      </c>
      <c r="C9" s="49" t="s">
        <v>7</v>
      </c>
      <c r="D9" s="65">
        <f>'composicao-precos'!D12</f>
        <v>1250</v>
      </c>
      <c r="E9" s="51">
        <v>0</v>
      </c>
      <c r="F9" s="49">
        <f t="shared" si="0"/>
        <v>0</v>
      </c>
    </row>
    <row r="10" spans="1:6" x14ac:dyDescent="0.2">
      <c r="A10" s="47">
        <v>7</v>
      </c>
      <c r="B10" s="48" t="s">
        <v>131</v>
      </c>
      <c r="C10" s="49" t="s">
        <v>7</v>
      </c>
      <c r="D10" s="65">
        <f>'composicao-precos'!D13</f>
        <v>600</v>
      </c>
      <c r="E10" s="51">
        <v>1</v>
      </c>
      <c r="F10" s="49">
        <f t="shared" si="0"/>
        <v>600</v>
      </c>
    </row>
    <row r="11" spans="1:6" x14ac:dyDescent="0.2">
      <c r="A11" s="47">
        <v>8</v>
      </c>
      <c r="B11" s="48" t="s">
        <v>94</v>
      </c>
      <c r="C11" s="49" t="s">
        <v>7</v>
      </c>
      <c r="D11" s="65">
        <f>'composicao-precos'!D14</f>
        <v>750</v>
      </c>
      <c r="E11" s="51">
        <v>1</v>
      </c>
      <c r="F11" s="49">
        <f t="shared" si="0"/>
        <v>750</v>
      </c>
    </row>
    <row r="12" spans="1:6" x14ac:dyDescent="0.2">
      <c r="A12" s="47">
        <v>9</v>
      </c>
      <c r="B12" s="48" t="s">
        <v>132</v>
      </c>
      <c r="C12" s="49" t="s">
        <v>7</v>
      </c>
      <c r="D12" s="65">
        <f>'composicao-precos'!D15</f>
        <v>1600</v>
      </c>
      <c r="E12" s="51">
        <v>0</v>
      </c>
      <c r="F12" s="49">
        <f t="shared" si="0"/>
        <v>0</v>
      </c>
    </row>
    <row r="13" spans="1:6" x14ac:dyDescent="0.2">
      <c r="A13" s="47">
        <v>10</v>
      </c>
      <c r="B13" s="48" t="s">
        <v>133</v>
      </c>
      <c r="C13" s="49" t="s">
        <v>7</v>
      </c>
      <c r="D13" s="65">
        <f>'composicao-precos'!D16</f>
        <v>700</v>
      </c>
      <c r="E13" s="51">
        <v>1</v>
      </c>
      <c r="F13" s="49">
        <f t="shared" si="0"/>
        <v>700</v>
      </c>
    </row>
    <row r="14" spans="1:6" x14ac:dyDescent="0.2">
      <c r="A14" s="47">
        <v>11</v>
      </c>
      <c r="B14" s="48" t="s">
        <v>97</v>
      </c>
      <c r="C14" s="49" t="s">
        <v>7</v>
      </c>
      <c r="D14" s="65">
        <f>'composicao-precos'!D17</f>
        <v>400</v>
      </c>
      <c r="E14" s="51">
        <v>0</v>
      </c>
      <c r="F14" s="49">
        <f t="shared" si="0"/>
        <v>0</v>
      </c>
    </row>
    <row r="15" spans="1:6" ht="25.5" x14ac:dyDescent="0.2">
      <c r="A15" s="47">
        <v>12</v>
      </c>
      <c r="B15" s="48" t="s">
        <v>134</v>
      </c>
      <c r="C15" s="49" t="s">
        <v>7</v>
      </c>
      <c r="D15" s="65">
        <f>'composicao-precos'!D18</f>
        <v>700</v>
      </c>
      <c r="E15" s="51">
        <v>1</v>
      </c>
      <c r="F15" s="49">
        <f t="shared" si="0"/>
        <v>700</v>
      </c>
    </row>
    <row r="16" spans="1:6" ht="76.5" x14ac:dyDescent="0.2">
      <c r="A16" s="47">
        <v>13</v>
      </c>
      <c r="B16" s="48" t="s">
        <v>135</v>
      </c>
      <c r="C16" s="49" t="s">
        <v>7</v>
      </c>
      <c r="D16" s="65">
        <f>'composicao-precos'!D19</f>
        <v>850</v>
      </c>
      <c r="E16" s="51">
        <v>1</v>
      </c>
      <c r="F16" s="49">
        <f t="shared" si="0"/>
        <v>850</v>
      </c>
    </row>
    <row r="17" spans="1:6" ht="25.5" x14ac:dyDescent="0.2">
      <c r="A17" s="47">
        <v>14</v>
      </c>
      <c r="B17" s="48" t="s">
        <v>136</v>
      </c>
      <c r="C17" s="49" t="s">
        <v>7</v>
      </c>
      <c r="D17" s="65">
        <f>'composicao-precos'!D20</f>
        <v>750</v>
      </c>
      <c r="E17" s="51">
        <v>1</v>
      </c>
      <c r="F17" s="49">
        <f t="shared" si="0"/>
        <v>750</v>
      </c>
    </row>
    <row r="18" spans="1:6" x14ac:dyDescent="0.2">
      <c r="D18" s="53" t="s">
        <v>138</v>
      </c>
      <c r="E18" s="58"/>
      <c r="F18" s="56">
        <f>SUM(F4:F17)</f>
        <v>70850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workbookViewId="0">
      <selection activeCell="D20" sqref="D20"/>
    </sheetView>
  </sheetViews>
  <sheetFormatPr defaultRowHeight="12.75" x14ac:dyDescent="0.2"/>
  <cols>
    <col min="1" max="1" width="15.7109375" style="41" customWidth="1"/>
    <col min="2" max="2" width="45.7109375" style="40" customWidth="1"/>
    <col min="3" max="4" width="15.7109375" style="41" customWidth="1"/>
    <col min="5" max="8" width="10.7109375" style="41" customWidth="1"/>
    <col min="9" max="16384" width="9.140625" style="41"/>
  </cols>
  <sheetData>
    <row r="1" spans="1:8" ht="15" customHeight="1" x14ac:dyDescent="0.2">
      <c r="A1" s="57" t="s">
        <v>137</v>
      </c>
      <c r="E1" s="42" t="s">
        <v>107</v>
      </c>
      <c r="F1" s="42"/>
      <c r="G1" s="42"/>
      <c r="H1" s="42"/>
    </row>
    <row r="2" spans="1:8" ht="15" customHeight="1" x14ac:dyDescent="0.2">
      <c r="E2" s="43" t="s">
        <v>115</v>
      </c>
      <c r="F2" s="43"/>
      <c r="G2" s="43"/>
      <c r="H2" s="43"/>
    </row>
    <row r="3" spans="1:8" s="46" customFormat="1" ht="25.5" x14ac:dyDescent="0.25">
      <c r="A3" s="44" t="s">
        <v>1</v>
      </c>
      <c r="B3" s="44" t="s">
        <v>116</v>
      </c>
      <c r="C3" s="44" t="s">
        <v>117</v>
      </c>
      <c r="D3" s="45" t="s">
        <v>118</v>
      </c>
      <c r="E3" s="44" t="s">
        <v>127</v>
      </c>
      <c r="F3" s="44" t="s">
        <v>6</v>
      </c>
      <c r="G3" s="44" t="s">
        <v>128</v>
      </c>
      <c r="H3" s="44" t="s">
        <v>6</v>
      </c>
    </row>
    <row r="4" spans="1:8" ht="25.5" x14ac:dyDescent="0.2">
      <c r="A4" s="47">
        <v>1</v>
      </c>
      <c r="B4" s="48" t="s">
        <v>104</v>
      </c>
      <c r="C4" s="49" t="s">
        <v>7</v>
      </c>
      <c r="D4" s="50">
        <f>'composicao-precos'!D7</f>
        <v>4850</v>
      </c>
      <c r="E4" s="51">
        <v>11</v>
      </c>
      <c r="F4" s="49">
        <f>D4*E4</f>
        <v>53350</v>
      </c>
      <c r="G4" s="51">
        <v>4</v>
      </c>
      <c r="H4" s="49">
        <f>D4*G4</f>
        <v>19400</v>
      </c>
    </row>
    <row r="5" spans="1:8" ht="25.5" x14ac:dyDescent="0.2">
      <c r="A5" s="47">
        <v>2</v>
      </c>
      <c r="B5" s="48" t="s">
        <v>101</v>
      </c>
      <c r="C5" s="49" t="s">
        <v>7</v>
      </c>
      <c r="D5" s="50">
        <f>'composicao-precos'!D8</f>
        <v>1050</v>
      </c>
      <c r="E5" s="51">
        <v>8</v>
      </c>
      <c r="F5" s="49">
        <f>D5*E5</f>
        <v>8400</v>
      </c>
      <c r="G5" s="51">
        <v>1</v>
      </c>
      <c r="H5" s="49">
        <f>D5*G5</f>
        <v>1050</v>
      </c>
    </row>
    <row r="6" spans="1:8" x14ac:dyDescent="0.2">
      <c r="A6" s="47">
        <v>3</v>
      </c>
      <c r="B6" s="48" t="s">
        <v>89</v>
      </c>
      <c r="C6" s="49" t="s">
        <v>7</v>
      </c>
      <c r="D6" s="50">
        <f>'composicao-precos'!D9</f>
        <v>1250</v>
      </c>
      <c r="E6" s="51">
        <v>1</v>
      </c>
      <c r="F6" s="49">
        <f t="shared" ref="F6:F17" si="0">D6*E6</f>
        <v>1250</v>
      </c>
      <c r="G6" s="51">
        <v>1</v>
      </c>
      <c r="H6" s="49">
        <f t="shared" ref="H6:H17" si="1">D6*G6</f>
        <v>1250</v>
      </c>
    </row>
    <row r="7" spans="1:8" x14ac:dyDescent="0.2">
      <c r="A7" s="47">
        <v>4</v>
      </c>
      <c r="B7" s="48" t="s">
        <v>90</v>
      </c>
      <c r="C7" s="49" t="s">
        <v>7</v>
      </c>
      <c r="D7" s="50">
        <f>'composicao-precos'!D10</f>
        <v>14500</v>
      </c>
      <c r="E7" s="51">
        <v>0</v>
      </c>
      <c r="F7" s="49">
        <f t="shared" si="0"/>
        <v>0</v>
      </c>
      <c r="G7" s="51">
        <v>0</v>
      </c>
      <c r="H7" s="49">
        <f t="shared" si="1"/>
        <v>0</v>
      </c>
    </row>
    <row r="8" spans="1:8" x14ac:dyDescent="0.2">
      <c r="A8" s="47">
        <v>5</v>
      </c>
      <c r="B8" s="48" t="s">
        <v>129</v>
      </c>
      <c r="C8" s="49" t="s">
        <v>7</v>
      </c>
      <c r="D8" s="50">
        <f>'composicao-precos'!D11</f>
        <v>3500</v>
      </c>
      <c r="E8" s="51">
        <v>1</v>
      </c>
      <c r="F8" s="49">
        <f t="shared" si="0"/>
        <v>3500</v>
      </c>
      <c r="G8" s="51">
        <v>0</v>
      </c>
      <c r="H8" s="49">
        <f t="shared" si="1"/>
        <v>0</v>
      </c>
    </row>
    <row r="9" spans="1:8" x14ac:dyDescent="0.2">
      <c r="A9" s="47">
        <v>6</v>
      </c>
      <c r="B9" s="48" t="s">
        <v>130</v>
      </c>
      <c r="C9" s="49" t="s">
        <v>7</v>
      </c>
      <c r="D9" s="50">
        <f>'composicao-precos'!D12</f>
        <v>1250</v>
      </c>
      <c r="E9" s="51">
        <v>0</v>
      </c>
      <c r="F9" s="49">
        <f t="shared" si="0"/>
        <v>0</v>
      </c>
      <c r="G9" s="51">
        <v>1</v>
      </c>
      <c r="H9" s="49">
        <f t="shared" si="1"/>
        <v>1250</v>
      </c>
    </row>
    <row r="10" spans="1:8" x14ac:dyDescent="0.2">
      <c r="A10" s="47">
        <v>7</v>
      </c>
      <c r="B10" s="48" t="s">
        <v>131</v>
      </c>
      <c r="C10" s="49" t="s">
        <v>7</v>
      </c>
      <c r="D10" s="50">
        <f>'composicao-precos'!D13</f>
        <v>600</v>
      </c>
      <c r="E10" s="51">
        <v>1</v>
      </c>
      <c r="F10" s="49">
        <f t="shared" si="0"/>
        <v>600</v>
      </c>
      <c r="G10" s="51">
        <v>1</v>
      </c>
      <c r="H10" s="49">
        <f t="shared" si="1"/>
        <v>600</v>
      </c>
    </row>
    <row r="11" spans="1:8" x14ac:dyDescent="0.2">
      <c r="A11" s="47">
        <v>8</v>
      </c>
      <c r="B11" s="48" t="s">
        <v>94</v>
      </c>
      <c r="C11" s="49" t="s">
        <v>7</v>
      </c>
      <c r="D11" s="50">
        <f>'composicao-precos'!D14</f>
        <v>750</v>
      </c>
      <c r="E11" s="51">
        <v>1</v>
      </c>
      <c r="F11" s="49">
        <f t="shared" si="0"/>
        <v>750</v>
      </c>
      <c r="G11" s="51">
        <v>1</v>
      </c>
      <c r="H11" s="49">
        <f t="shared" si="1"/>
        <v>750</v>
      </c>
    </row>
    <row r="12" spans="1:8" x14ac:dyDescent="0.2">
      <c r="A12" s="47">
        <v>9</v>
      </c>
      <c r="B12" s="48" t="s">
        <v>132</v>
      </c>
      <c r="C12" s="49" t="s">
        <v>7</v>
      </c>
      <c r="D12" s="50">
        <f>'composicao-precos'!D15</f>
        <v>1600</v>
      </c>
      <c r="E12" s="51">
        <v>0</v>
      </c>
      <c r="F12" s="49">
        <f t="shared" si="0"/>
        <v>0</v>
      </c>
      <c r="G12" s="51">
        <v>0</v>
      </c>
      <c r="H12" s="49">
        <f t="shared" si="1"/>
        <v>0</v>
      </c>
    </row>
    <row r="13" spans="1:8" x14ac:dyDescent="0.2">
      <c r="A13" s="47">
        <v>10</v>
      </c>
      <c r="B13" s="48" t="s">
        <v>133</v>
      </c>
      <c r="C13" s="49" t="s">
        <v>7</v>
      </c>
      <c r="D13" s="50">
        <f>'composicao-precos'!D16</f>
        <v>700</v>
      </c>
      <c r="E13" s="51">
        <v>1</v>
      </c>
      <c r="F13" s="49">
        <f t="shared" si="0"/>
        <v>700</v>
      </c>
      <c r="G13" s="51">
        <v>0</v>
      </c>
      <c r="H13" s="49">
        <f t="shared" si="1"/>
        <v>0</v>
      </c>
    </row>
    <row r="14" spans="1:8" x14ac:dyDescent="0.2">
      <c r="A14" s="47">
        <v>11</v>
      </c>
      <c r="B14" s="48" t="s">
        <v>97</v>
      </c>
      <c r="C14" s="49" t="s">
        <v>7</v>
      </c>
      <c r="D14" s="50">
        <f>'composicao-precos'!D17</f>
        <v>400</v>
      </c>
      <c r="E14" s="51">
        <v>0</v>
      </c>
      <c r="F14" s="49">
        <f t="shared" si="0"/>
        <v>0</v>
      </c>
      <c r="G14" s="51">
        <v>1</v>
      </c>
      <c r="H14" s="49">
        <f t="shared" si="1"/>
        <v>400</v>
      </c>
    </row>
    <row r="15" spans="1:8" ht="25.5" x14ac:dyDescent="0.2">
      <c r="A15" s="47">
        <v>12</v>
      </c>
      <c r="B15" s="48" t="s">
        <v>134</v>
      </c>
      <c r="C15" s="49" t="s">
        <v>7</v>
      </c>
      <c r="D15" s="50">
        <f>'composicao-precos'!D18</f>
        <v>700</v>
      </c>
      <c r="E15" s="51">
        <v>1</v>
      </c>
      <c r="F15" s="49">
        <f t="shared" si="0"/>
        <v>700</v>
      </c>
      <c r="G15" s="51">
        <v>1</v>
      </c>
      <c r="H15" s="49">
        <f t="shared" si="1"/>
        <v>700</v>
      </c>
    </row>
    <row r="16" spans="1:8" ht="76.5" x14ac:dyDescent="0.2">
      <c r="A16" s="47">
        <v>13</v>
      </c>
      <c r="B16" s="48" t="s">
        <v>135</v>
      </c>
      <c r="C16" s="49" t="s">
        <v>7</v>
      </c>
      <c r="D16" s="50">
        <f>'composicao-precos'!D19</f>
        <v>850</v>
      </c>
      <c r="E16" s="51">
        <v>1</v>
      </c>
      <c r="F16" s="49">
        <f t="shared" si="0"/>
        <v>850</v>
      </c>
      <c r="G16" s="51">
        <v>1</v>
      </c>
      <c r="H16" s="49">
        <f t="shared" si="1"/>
        <v>850</v>
      </c>
    </row>
    <row r="17" spans="1:8" ht="25.5" x14ac:dyDescent="0.2">
      <c r="A17" s="47">
        <v>14</v>
      </c>
      <c r="B17" s="48" t="s">
        <v>136</v>
      </c>
      <c r="C17" s="49" t="s">
        <v>7</v>
      </c>
      <c r="D17" s="50">
        <f>'composicao-precos'!D20</f>
        <v>750</v>
      </c>
      <c r="E17" s="51">
        <v>1</v>
      </c>
      <c r="F17" s="49">
        <f t="shared" si="0"/>
        <v>750</v>
      </c>
      <c r="G17" s="51">
        <v>1</v>
      </c>
      <c r="H17" s="49">
        <f t="shared" si="1"/>
        <v>750</v>
      </c>
    </row>
    <row r="18" spans="1:8" x14ac:dyDescent="0.2">
      <c r="D18" s="53" t="s">
        <v>138</v>
      </c>
      <c r="E18" s="58"/>
      <c r="F18" s="59">
        <f>SUM(F4:F17)</f>
        <v>70850</v>
      </c>
      <c r="G18" s="58"/>
      <c r="H18" s="60">
        <f>SUM(H4:H17)</f>
        <v>27000</v>
      </c>
    </row>
  </sheetData>
  <mergeCells count="2">
    <mergeCell ref="E1:H1"/>
    <mergeCell ref="E2:H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view="pageBreakPreview" zoomScaleNormal="100" zoomScaleSheetLayoutView="100" workbookViewId="0">
      <selection activeCell="C10" sqref="C10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24" x14ac:dyDescent="0.25">
      <c r="A2" s="6" t="s">
        <v>139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29</v>
      </c>
    </row>
    <row r="3" spans="1:7" x14ac:dyDescent="0.25">
      <c r="A3" s="24" t="s">
        <v>140</v>
      </c>
      <c r="B3" s="24">
        <v>1</v>
      </c>
      <c r="C3" s="26" t="s">
        <v>119</v>
      </c>
      <c r="D3" s="24" t="s">
        <v>144</v>
      </c>
      <c r="E3" s="24">
        <f>Item1!D3</f>
        <v>1</v>
      </c>
      <c r="F3" s="25">
        <f>'1turno'!F18</f>
        <v>255450</v>
      </c>
      <c r="G3" s="25">
        <f>ROUND((E3*F3),2)</f>
        <v>255450</v>
      </c>
    </row>
    <row r="4" spans="1:7" x14ac:dyDescent="0.25">
      <c r="A4" s="24" t="s">
        <v>140</v>
      </c>
      <c r="B4" s="24">
        <v>1</v>
      </c>
      <c r="C4" s="26" t="s">
        <v>120</v>
      </c>
      <c r="D4" s="24" t="s">
        <v>144</v>
      </c>
      <c r="E4" s="24">
        <f>Item2!D3</f>
        <v>1</v>
      </c>
      <c r="F4" s="25">
        <f>'1turno'!H18</f>
        <v>29300</v>
      </c>
      <c r="G4" s="25">
        <f t="shared" ref="G4:G6" si="0">ROUND((E4*F4),2)</f>
        <v>29300</v>
      </c>
    </row>
    <row r="5" spans="1:7" x14ac:dyDescent="0.25">
      <c r="A5" s="24" t="s">
        <v>141</v>
      </c>
      <c r="B5" s="24">
        <v>1</v>
      </c>
      <c r="C5" s="26" t="s">
        <v>127</v>
      </c>
      <c r="D5" s="24" t="s">
        <v>144</v>
      </c>
      <c r="E5" s="24">
        <f>Item3!D3</f>
        <v>1</v>
      </c>
      <c r="F5" s="25">
        <f>'2t-cenario7'!F18</f>
        <v>70850</v>
      </c>
      <c r="G5" s="25">
        <f t="shared" si="0"/>
        <v>70850</v>
      </c>
    </row>
    <row r="6" spans="1:7" x14ac:dyDescent="0.25">
      <c r="A6" s="24" t="s">
        <v>141</v>
      </c>
      <c r="B6" s="24">
        <v>1</v>
      </c>
      <c r="C6" s="26" t="s">
        <v>128</v>
      </c>
      <c r="D6" s="24" t="s">
        <v>144</v>
      </c>
      <c r="E6" s="24">
        <f>Item4!D3</f>
        <v>1</v>
      </c>
      <c r="F6" s="25">
        <f>'2t-cenario7'!H18</f>
        <v>27000</v>
      </c>
      <c r="G6" s="25">
        <f t="shared" si="0"/>
        <v>27000</v>
      </c>
    </row>
    <row r="7" spans="1:7" x14ac:dyDescent="0.25">
      <c r="A7" s="27"/>
      <c r="B7" s="27"/>
      <c r="C7" s="28"/>
      <c r="D7" s="29"/>
      <c r="E7" s="29"/>
      <c r="F7" s="30"/>
      <c r="G7" s="30"/>
    </row>
    <row r="8" spans="1:7" ht="15.75" thickBot="1" x14ac:dyDescent="0.3"/>
    <row r="9" spans="1:7" ht="16.5" thickTop="1" thickBot="1" x14ac:dyDescent="0.3">
      <c r="D9" s="21"/>
      <c r="E9" s="22" t="s">
        <v>30</v>
      </c>
      <c r="F9" s="23">
        <f>SUM(G:G)</f>
        <v>382600</v>
      </c>
    </row>
    <row r="10" spans="1:7" ht="15.75" thickTop="1" x14ac:dyDescent="0.25">
      <c r="F10" s="3"/>
    </row>
    <row r="12" spans="1:7" x14ac:dyDescent="0.25">
      <c r="D12" s="18" t="s">
        <v>142</v>
      </c>
      <c r="E12" s="19" t="s">
        <v>140</v>
      </c>
      <c r="F12" s="20">
        <f>SUMIF(A:A,E12,G:G)</f>
        <v>284750</v>
      </c>
    </row>
    <row r="13" spans="1:7" x14ac:dyDescent="0.25">
      <c r="D13" s="18" t="s">
        <v>142</v>
      </c>
      <c r="E13" s="19" t="s">
        <v>141</v>
      </c>
      <c r="F13" s="20">
        <f>SUMIF(A:A,E13,G:G)</f>
        <v>97850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4</v>
      </c>
      <c r="B3" s="33" t="s">
        <v>90</v>
      </c>
      <c r="C3" s="35" t="s">
        <v>7</v>
      </c>
      <c r="D3" s="35">
        <v>1</v>
      </c>
      <c r="E3" s="36">
        <f>IF(C20&lt;=25%,D20,MIN(E20:F20))</f>
        <v>14500</v>
      </c>
      <c r="F3" s="36">
        <f>MIN(H3:H17)</f>
        <v>4000</v>
      </c>
      <c r="G3" s="5" t="s">
        <v>102</v>
      </c>
      <c r="H3" s="16">
        <v>25000</v>
      </c>
      <c r="I3" s="17">
        <f>IF(H3="","",(IF($C$20&lt;25%,"n/a",IF(H3&lt;=($D$20+$A$20),H3,"Descartado"))))</f>
        <v>25000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4000</v>
      </c>
      <c r="I4" s="17">
        <f t="shared" ref="I4:I17" si="0">IF(H4="","",(IF($C$20&lt;25%,"n/a",IF(H4&lt;=($D$20+$A$20),H4,"Descartado"))))</f>
        <v>4000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14849.242404917499</v>
      </c>
      <c r="B20" s="8">
        <f>COUNT(H3:H17)</f>
        <v>2</v>
      </c>
      <c r="C20" s="9">
        <f>IF(B20&lt;2,"n/a",(A20/D20))</f>
        <v>1.0240856830977585</v>
      </c>
      <c r="D20" s="10">
        <f>IFERROR(ROUND(AVERAGE(H3:H17),2),"")</f>
        <v>14500</v>
      </c>
      <c r="E20" s="15">
        <f>IFERROR(ROUND(IF(B20&lt;2,"n/a",(IF(C20&lt;=25%,"n/a",AVERAGE(I3:I17)))),2),"n/a")</f>
        <v>14500</v>
      </c>
      <c r="F20" s="10">
        <f>IFERROR(ROUND(MEDIAN(H3:H17),2),"")</f>
        <v>14500</v>
      </c>
      <c r="G20" s="11" t="str">
        <f>IFERROR(INDEX(G3:G17,MATCH(H20,H3:H17,0)),"")</f>
        <v>Explorata Produtora</v>
      </c>
      <c r="H20" s="12">
        <f>F3</f>
        <v>4000</v>
      </c>
    </row>
    <row r="22" spans="1:9" x14ac:dyDescent="0.25">
      <c r="G22" s="13" t="s">
        <v>20</v>
      </c>
      <c r="H22" s="14">
        <f>IF(C20&lt;=25%,D20,MIN(E20:F20))</f>
        <v>14500</v>
      </c>
    </row>
    <row r="23" spans="1:9" x14ac:dyDescent="0.25">
      <c r="G23" s="13" t="s">
        <v>6</v>
      </c>
      <c r="H23" s="14">
        <f>ROUND(H22,2)*D3</f>
        <v>14500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5</v>
      </c>
      <c r="B3" s="33" t="s">
        <v>91</v>
      </c>
      <c r="C3" s="35" t="s">
        <v>7</v>
      </c>
      <c r="D3" s="35">
        <v>1</v>
      </c>
      <c r="E3" s="36">
        <f>IF(C20&lt;=25%,D20,MIN(E20:F20))</f>
        <v>3500</v>
      </c>
      <c r="F3" s="36">
        <f>MIN(H3:H17)</f>
        <v>3000</v>
      </c>
      <c r="G3" s="5" t="s">
        <v>102</v>
      </c>
      <c r="H3" s="16">
        <v>4000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3000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707.10678118654755</v>
      </c>
      <c r="B20" s="8">
        <f>COUNT(H3:H17)</f>
        <v>2</v>
      </c>
      <c r="C20" s="9">
        <f>IF(B20&lt;2,"n/a",(A20/D20))</f>
        <v>0.20203050891044216</v>
      </c>
      <c r="D20" s="10">
        <f>IFERROR(ROUND(AVERAGE(H3:H17),2),"")</f>
        <v>3500</v>
      </c>
      <c r="E20" s="15" t="str">
        <f>IFERROR(ROUND(IF(B20&lt;2,"n/a",(IF(C20&lt;=25%,"n/a",AVERAGE(I3:I17)))),2),"n/a")</f>
        <v>n/a</v>
      </c>
      <c r="F20" s="10">
        <f>IFERROR(ROUND(MEDIAN(H3:H17),2),"")</f>
        <v>3500</v>
      </c>
      <c r="G20" s="11" t="str">
        <f>IFERROR(INDEX(G3:G17,MATCH(H20,H3:H17,0)),"")</f>
        <v>Explorata Produtora</v>
      </c>
      <c r="H20" s="12">
        <f>F3</f>
        <v>3000</v>
      </c>
    </row>
    <row r="22" spans="1:9" x14ac:dyDescent="0.25">
      <c r="G22" s="13" t="s">
        <v>20</v>
      </c>
      <c r="H22" s="14">
        <f>IF(C20&lt;=25%,D20,MIN(E20:F20))</f>
        <v>3500</v>
      </c>
    </row>
    <row r="23" spans="1:9" x14ac:dyDescent="0.25">
      <c r="G23" s="13" t="s">
        <v>6</v>
      </c>
      <c r="H23" s="14">
        <f>ROUND(H22,2)*D3</f>
        <v>3500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6</v>
      </c>
      <c r="B3" s="33" t="s">
        <v>92</v>
      </c>
      <c r="C3" s="35" t="s">
        <v>7</v>
      </c>
      <c r="D3" s="35">
        <v>1</v>
      </c>
      <c r="E3" s="36">
        <f>IF(C20&lt;=25%,D20,MIN(E20:F20))</f>
        <v>1250</v>
      </c>
      <c r="F3" s="36">
        <f>MIN(H3:H17)</f>
        <v>1000</v>
      </c>
      <c r="G3" s="5" t="s">
        <v>102</v>
      </c>
      <c r="H3" s="16">
        <v>1000</v>
      </c>
      <c r="I3" s="17">
        <f>IF(H3="","",(IF($C$20&lt;25%,"n/a",IF(H3&lt;=($D$20+$A$20),H3,"Descartado"))))</f>
        <v>1000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1500</v>
      </c>
      <c r="I4" s="17">
        <f t="shared" ref="I4:I17" si="0">IF(H4="","",(IF($C$20&lt;25%,"n/a",IF(H4&lt;=($D$20+$A$20),H4,"Descartado"))))</f>
        <v>1500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353.55339059327378</v>
      </c>
      <c r="B20" s="8">
        <f>COUNT(H3:H17)</f>
        <v>2</v>
      </c>
      <c r="C20" s="9">
        <f>IF(B20&lt;2,"n/a",(A20/D20))</f>
        <v>0.28284271247461901</v>
      </c>
      <c r="D20" s="10">
        <f>IFERROR(ROUND(AVERAGE(H3:H17),2),"")</f>
        <v>1250</v>
      </c>
      <c r="E20" s="15">
        <f>IFERROR(ROUND(IF(B20&lt;2,"n/a",(IF(C20&lt;=25%,"n/a",AVERAGE(I3:I17)))),2),"n/a")</f>
        <v>1250</v>
      </c>
      <c r="F20" s="10">
        <f>IFERROR(ROUND(MEDIAN(H3:H17),2),"")</f>
        <v>1250</v>
      </c>
      <c r="G20" s="11" t="str">
        <f>IFERROR(INDEX(G3:G17,MATCH(H20,H3:H17,0)),"")</f>
        <v>Danilo Pereira Coelho</v>
      </c>
      <c r="H20" s="12">
        <f>F3</f>
        <v>1000</v>
      </c>
    </row>
    <row r="22" spans="1:9" x14ac:dyDescent="0.25">
      <c r="G22" s="13" t="s">
        <v>20</v>
      </c>
      <c r="H22" s="14">
        <f>IF(C20&lt;=25%,D20,MIN(E20:F20))</f>
        <v>1250</v>
      </c>
    </row>
    <row r="23" spans="1:9" x14ac:dyDescent="0.25">
      <c r="G23" s="13" t="s">
        <v>6</v>
      </c>
      <c r="H23" s="14">
        <f>ROUND(H22,2)*D3</f>
        <v>1250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7</v>
      </c>
      <c r="B3" s="33" t="s">
        <v>93</v>
      </c>
      <c r="C3" s="35" t="s">
        <v>7</v>
      </c>
      <c r="D3" s="35">
        <v>1</v>
      </c>
      <c r="E3" s="36">
        <f>IF(C20&lt;=25%,D20,MIN(E20:F20))</f>
        <v>600</v>
      </c>
      <c r="F3" s="36">
        <f>MIN(H3:H17)</f>
        <v>200</v>
      </c>
      <c r="G3" s="5" t="s">
        <v>102</v>
      </c>
      <c r="H3" s="16">
        <v>200</v>
      </c>
      <c r="I3" s="17">
        <f>IF(H3="","",(IF($C$20&lt;25%,"n/a",IF(H3&lt;=($D$20+$A$20),H3,"Descartado"))))</f>
        <v>200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1000</v>
      </c>
      <c r="I4" s="17">
        <f t="shared" ref="I4:I17" si="0">IF(H4="","",(IF($C$20&lt;25%,"n/a",IF(H4&lt;=($D$20+$A$20),H4,"Descartado"))))</f>
        <v>1000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565.68542494923804</v>
      </c>
      <c r="B20" s="8">
        <f>COUNT(H3:H17)</f>
        <v>2</v>
      </c>
      <c r="C20" s="9">
        <f>IF(B20&lt;2,"n/a",(A20/D20))</f>
        <v>0.94280904158206336</v>
      </c>
      <c r="D20" s="10">
        <f>IFERROR(ROUND(AVERAGE(H3:H17),2),"")</f>
        <v>600</v>
      </c>
      <c r="E20" s="15">
        <f>IFERROR(ROUND(IF(B20&lt;2,"n/a",(IF(C20&lt;=25%,"n/a",AVERAGE(I3:I17)))),2),"n/a")</f>
        <v>600</v>
      </c>
      <c r="F20" s="10">
        <f>IFERROR(ROUND(MEDIAN(H3:H17),2),"")</f>
        <v>600</v>
      </c>
      <c r="G20" s="11" t="str">
        <f>IFERROR(INDEX(G3:G17,MATCH(H20,H3:H17,0)),"")</f>
        <v>Danilo Pereira Coelho</v>
      </c>
      <c r="H20" s="12">
        <f>F3</f>
        <v>200</v>
      </c>
    </row>
    <row r="22" spans="1:9" x14ac:dyDescent="0.25">
      <c r="G22" s="13" t="s">
        <v>20</v>
      </c>
      <c r="H22" s="14">
        <f>IF(C20&lt;=25%,D20,MIN(E20:F20))</f>
        <v>600</v>
      </c>
    </row>
    <row r="23" spans="1:9" x14ac:dyDescent="0.25">
      <c r="G23" s="13" t="s">
        <v>6</v>
      </c>
      <c r="H23" s="14">
        <f>ROUND(H22,2)*D3</f>
        <v>600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8</v>
      </c>
      <c r="B3" s="33" t="s">
        <v>94</v>
      </c>
      <c r="C3" s="35" t="s">
        <v>7</v>
      </c>
      <c r="D3" s="35">
        <v>1</v>
      </c>
      <c r="E3" s="36">
        <f>IF(C20&lt;=25%,D20,MIN(E20:F20))</f>
        <v>750</v>
      </c>
      <c r="F3" s="36">
        <f>MIN(H3:H17)</f>
        <v>500</v>
      </c>
      <c r="G3" s="5" t="s">
        <v>102</v>
      </c>
      <c r="H3" s="16">
        <v>500</v>
      </c>
      <c r="I3" s="17">
        <f>IF(H3="","",(IF($C$20&lt;25%,"n/a",IF(H3&lt;=($D$20+$A$20),H3,"Descartado"))))</f>
        <v>500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1000</v>
      </c>
      <c r="I4" s="17">
        <f t="shared" ref="I4:I17" si="0">IF(H4="","",(IF($C$20&lt;25%,"n/a",IF(H4&lt;=($D$20+$A$20),H4,"Descartado"))))</f>
        <v>1000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353.55339059327378</v>
      </c>
      <c r="B20" s="8">
        <f>COUNT(H3:H17)</f>
        <v>2</v>
      </c>
      <c r="C20" s="9">
        <f>IF(B20&lt;2,"n/a",(A20/D20))</f>
        <v>0.47140452079103168</v>
      </c>
      <c r="D20" s="10">
        <f>IFERROR(ROUND(AVERAGE(H3:H17),2),"")</f>
        <v>750</v>
      </c>
      <c r="E20" s="15">
        <f>IFERROR(ROUND(IF(B20&lt;2,"n/a",(IF(C20&lt;=25%,"n/a",AVERAGE(I3:I17)))),2),"n/a")</f>
        <v>750</v>
      </c>
      <c r="F20" s="10">
        <f>IFERROR(ROUND(MEDIAN(H3:H17),2),"")</f>
        <v>750</v>
      </c>
      <c r="G20" s="11" t="str">
        <f>IFERROR(INDEX(G3:G17,MATCH(H20,H3:H17,0)),"")</f>
        <v>Danilo Pereira Coelho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750</v>
      </c>
    </row>
    <row r="23" spans="1:9" x14ac:dyDescent="0.25">
      <c r="G23" s="13" t="s">
        <v>6</v>
      </c>
      <c r="H23" s="14">
        <f>ROUND(H22,2)*D3</f>
        <v>750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9</v>
      </c>
      <c r="B3" s="33" t="s">
        <v>95</v>
      </c>
      <c r="C3" s="35" t="s">
        <v>7</v>
      </c>
      <c r="D3" s="35">
        <v>1</v>
      </c>
      <c r="E3" s="36">
        <f>IF(C20&lt;=25%,D20,MIN(E20:F20))</f>
        <v>1600</v>
      </c>
      <c r="F3" s="36">
        <f>MIN(H3:H17)</f>
        <v>1200</v>
      </c>
      <c r="G3" s="5" t="s">
        <v>102</v>
      </c>
      <c r="H3" s="16">
        <v>2000</v>
      </c>
      <c r="I3" s="17">
        <f>IF(H3="","",(IF($C$20&lt;25%,"n/a",IF(H3&lt;=($D$20+$A$20),H3,"Descartado"))))</f>
        <v>2000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1200</v>
      </c>
      <c r="I4" s="17">
        <f t="shared" ref="I4:I17" si="0">IF(H4="","",(IF($C$20&lt;25%,"n/a",IF(H4&lt;=($D$20+$A$20),H4,"Descartado"))))</f>
        <v>1200</v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565.68542494923804</v>
      </c>
      <c r="B20" s="8">
        <f>COUNT(H3:H17)</f>
        <v>2</v>
      </c>
      <c r="C20" s="9">
        <f>IF(B20&lt;2,"n/a",(A20/D20))</f>
        <v>0.35355339059327379</v>
      </c>
      <c r="D20" s="10">
        <f>IFERROR(ROUND(AVERAGE(H3:H17),2),"")</f>
        <v>1600</v>
      </c>
      <c r="E20" s="15">
        <f>IFERROR(ROUND(IF(B20&lt;2,"n/a",(IF(C20&lt;=25%,"n/a",AVERAGE(I3:I17)))),2),"n/a")</f>
        <v>1600</v>
      </c>
      <c r="F20" s="10">
        <f>IFERROR(ROUND(MEDIAN(H3:H17),2),"")</f>
        <v>1600</v>
      </c>
      <c r="G20" s="11" t="str">
        <f>IFERROR(INDEX(G3:G17,MATCH(H20,H3:H17,0)),"")</f>
        <v>Explorata Produtora</v>
      </c>
      <c r="H20" s="12">
        <f>F3</f>
        <v>1200</v>
      </c>
    </row>
    <row r="22" spans="1:9" x14ac:dyDescent="0.25">
      <c r="G22" s="13" t="s">
        <v>20</v>
      </c>
      <c r="H22" s="14">
        <f>IF(C20&lt;=25%,D20,MIN(E20:F20))</f>
        <v>1600</v>
      </c>
    </row>
    <row r="23" spans="1:9" x14ac:dyDescent="0.25">
      <c r="G23" s="13" t="s">
        <v>6</v>
      </c>
      <c r="H23" s="14">
        <f>ROUND(H22,2)*D3</f>
        <v>1600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36</vt:i4>
      </vt:variant>
      <vt:variant>
        <vt:lpstr>Intervalos nomeados</vt:lpstr>
      </vt:variant>
      <vt:variant>
        <vt:i4>2</vt:i4>
      </vt:variant>
    </vt:vector>
  </HeadingPairs>
  <TitlesOfParts>
    <vt:vector size="3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composicao-precos</vt:lpstr>
      <vt:lpstr>1turno</vt:lpstr>
      <vt:lpstr>2t-cenario1</vt:lpstr>
      <vt:lpstr>2t-cenario2</vt:lpstr>
      <vt:lpstr>2t-cenario3</vt:lpstr>
      <vt:lpstr>2t-cenario4</vt:lpstr>
      <vt:lpstr>2t-cenario5</vt:lpstr>
      <vt:lpstr>2t-cenario6</vt:lpstr>
      <vt:lpstr>2t-cenario7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2024-05-18T14:50:35Z</cp:lastPrinted>
  <dcterms:created xsi:type="dcterms:W3CDTF">2023-11-07T17:10:34Z</dcterms:created>
  <dcterms:modified xsi:type="dcterms:W3CDTF">2024-05-18T14:51:06Z</dcterms:modified>
</cp:coreProperties>
</file>